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Z:\ZAKUPKI\выполнение РАБОТ\2026 год\10-27-2026г.-Технопарк\прикрепленные документы\"/>
    </mc:Choice>
  </mc:AlternateContent>
  <xr:revisionPtr revIDLastSave="0" documentId="13_ncr:1_{92A9DE79-37D5-47CD-95B9-18A0E968B631}" xr6:coauthVersionLast="45" xr6:coauthVersionMax="45" xr10:uidLastSave="{00000000-0000-0000-0000-000000000000}"/>
  <bookViews>
    <workbookView xWindow="1950" yWindow="870" windowWidth="20340" windowHeight="15330" xr2:uid="{00000000-000D-0000-FFFF-FFFF00000000}"/>
  </bookViews>
  <sheets>
    <sheet name="Лист1" sheetId="1" r:id="rId1"/>
  </sheets>
  <definedNames>
    <definedName name="_xlnm.Print_Area" localSheetId="0">Лист1!$A$1:$K$58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54" i="1" l="1"/>
  <c r="E43" i="1" l="1"/>
  <c r="H43" i="1" s="1"/>
  <c r="K43" i="1" s="1"/>
  <c r="E42" i="1"/>
  <c r="F42" i="1"/>
  <c r="E40" i="1"/>
  <c r="E39" i="1"/>
  <c r="E31" i="1"/>
  <c r="H31" i="1" s="1"/>
  <c r="K31" i="1" s="1"/>
  <c r="E34" i="1"/>
  <c r="E41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E38" i="1"/>
  <c r="E37" i="1"/>
  <c r="H37" i="1" s="1"/>
  <c r="K37" i="1" s="1"/>
  <c r="E36" i="1"/>
  <c r="H36" i="1" s="1"/>
  <c r="K36" i="1" s="1"/>
  <c r="E35" i="1"/>
  <c r="E33" i="1"/>
  <c r="H33" i="1" s="1"/>
  <c r="K33" i="1" s="1"/>
  <c r="E32" i="1"/>
  <c r="E30" i="1"/>
  <c r="E29" i="1"/>
  <c r="E28" i="1"/>
  <c r="E27" i="1"/>
  <c r="E26" i="1"/>
  <c r="E25" i="1"/>
  <c r="H25" i="1" s="1"/>
  <c r="K25" i="1" s="1"/>
  <c r="E24" i="1"/>
  <c r="H24" i="1" s="1"/>
  <c r="K24" i="1" s="1"/>
  <c r="E23" i="1"/>
  <c r="E22" i="1"/>
  <c r="H22" i="1" s="1"/>
  <c r="K22" i="1" s="1"/>
  <c r="E21" i="1"/>
  <c r="H21" i="1" s="1"/>
  <c r="K21" i="1" s="1"/>
  <c r="E20" i="1"/>
  <c r="E19" i="1"/>
  <c r="H19" i="1" s="1"/>
  <c r="K19" i="1" s="1"/>
  <c r="E18" i="1"/>
  <c r="H23" i="1" l="1"/>
  <c r="K23" i="1" s="1"/>
  <c r="H35" i="1"/>
  <c r="K35" i="1" s="1"/>
  <c r="H41" i="1"/>
  <c r="K41" i="1" s="1"/>
  <c r="H42" i="1"/>
  <c r="K42" i="1" s="1"/>
  <c r="H26" i="1"/>
  <c r="K26" i="1" s="1"/>
  <c r="H34" i="1"/>
  <c r="K34" i="1" s="1"/>
  <c r="H27" i="1"/>
  <c r="K27" i="1" s="1"/>
  <c r="H28" i="1"/>
  <c r="K28" i="1" s="1"/>
  <c r="H39" i="1"/>
  <c r="K39" i="1" s="1"/>
  <c r="H40" i="1"/>
  <c r="K40" i="1" s="1"/>
  <c r="H29" i="1"/>
  <c r="K29" i="1" s="1"/>
  <c r="H18" i="1"/>
  <c r="E44" i="1"/>
  <c r="H30" i="1"/>
  <c r="K30" i="1" s="1"/>
  <c r="H38" i="1"/>
  <c r="K38" i="1" s="1"/>
  <c r="H32" i="1"/>
  <c r="K32" i="1" s="1"/>
  <c r="H20" i="1"/>
  <c r="K20" i="1" s="1"/>
  <c r="K18" i="1" l="1"/>
  <c r="K44" i="1" s="1"/>
</calcChain>
</file>

<file path=xl/sharedStrings.xml><?xml version="1.0" encoding="utf-8"?>
<sst xmlns="http://schemas.openxmlformats.org/spreadsheetml/2006/main" count="55" uniqueCount="55">
  <si>
    <t>Наименование объекта</t>
  </si>
  <si>
    <t>Код объекта</t>
  </si>
  <si>
    <t>ВЕДОМОСТЬ РЕСУРСОВ</t>
  </si>
  <si>
    <t>(дата разработки)</t>
  </si>
  <si>
    <t>№ локальной сметы / объектной сметы</t>
  </si>
  <si>
    <t>Отходы</t>
  </si>
  <si>
    <t>код</t>
  </si>
  <si>
    <t>наименование</t>
  </si>
  <si>
    <t>масса (количество), т (шт.)</t>
  </si>
  <si>
    <t>средства на перевозку отходов (погрузка, транспортировка, разгрузка)</t>
  </si>
  <si>
    <t>средства, связанные с приемом, использованием, обезвреживанием, захоронением, хранением отходов</t>
  </si>
  <si>
    <t>экологический налог</t>
  </si>
  <si>
    <t>Составлена в ценах на</t>
  </si>
  <si>
    <t>ИТОГО</t>
  </si>
  <si>
    <t>Мероприятия по обращению с отходами, белорусских рублей</t>
  </si>
  <si>
    <t>погрузка</t>
  </si>
  <si>
    <t>разгрузка</t>
  </si>
  <si>
    <t>Реконструкция здания, расположенного в г. Новополоцке по ул. Молодёжная, 166В</t>
  </si>
  <si>
    <t>221.25</t>
  </si>
  <si>
    <t>01 апреля 2026 г.</t>
  </si>
  <si>
    <t>Древесные отходы строительства четвертый класс</t>
  </si>
  <si>
    <t>Бой бетонных изделий неопасные</t>
  </si>
  <si>
    <t>Отходы старой штукатурки четвертый класс</t>
  </si>
  <si>
    <t>Бой железобетонных изделий неопасные</t>
  </si>
  <si>
    <t>Асфальтобетон от разборки асфальтовых покрытий неопасные</t>
  </si>
  <si>
    <t>Бой кирпича керамического неопасны</t>
  </si>
  <si>
    <t>Бой керамической плитки неопасные</t>
  </si>
  <si>
    <t>Отходы линолеума поливинилхлоридного третий класс</t>
  </si>
  <si>
    <t>Бой асбоцементных изделий (листов, труб) четвертый клас</t>
  </si>
  <si>
    <t>Бой изделий гипсовых неопасные</t>
  </si>
  <si>
    <t>Полиэтилен третий класс</t>
  </si>
  <si>
    <t>Бой изделий санитарных керамических неопасные</t>
  </si>
  <si>
    <t>Отходы минеральной ваты загрязненные четвертый класс</t>
  </si>
  <si>
    <t>Стеклобой при использовании стекла 3 мм в строительстве неопасные</t>
  </si>
  <si>
    <t>Отходы стеклохолстов неопасные</t>
  </si>
  <si>
    <t>Поливинилхлорид третий класс</t>
  </si>
  <si>
    <t>Бой кирпича силикатного четвертый класс</t>
  </si>
  <si>
    <t>Отходы (куски, обрезки), фанеры, древесно- стружечных плит, древесно-волокнистых плит, заготовок гнутоклееных и плоскоклееных и др. третий класс</t>
  </si>
  <si>
    <t>Отходы корчевания пней неопасные</t>
  </si>
  <si>
    <t>Сучья, ветви, вершины неопасные</t>
  </si>
  <si>
    <t>Кусковые отходы натуральной чистой древесины четвертый класс</t>
  </si>
  <si>
    <t>Бой изделий из ячеистого бетона неопасные</t>
  </si>
  <si>
    <t>Отходы рубероида четвертый класс</t>
  </si>
  <si>
    <t>10,5 км</t>
  </si>
  <si>
    <t>115 км</t>
  </si>
  <si>
    <t>211 км</t>
  </si>
  <si>
    <t>Отходы керамические прочие неопасные</t>
  </si>
  <si>
    <t>Бой труб керамических неопасные</t>
  </si>
  <si>
    <t>Отходы электрического и электронного оборудования</t>
  </si>
  <si>
    <t>14,8км</t>
  </si>
  <si>
    <t>Всего, белорусских рублей с НДС</t>
  </si>
  <si>
    <t>НДС, %</t>
  </si>
  <si>
    <t>Индекс</t>
  </si>
  <si>
    <t>Всего, белорусских рублей (сметная стоимость)</t>
  </si>
  <si>
    <t>Приложение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</si>
</sst>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8" x14ac:knownFonts="1">
    <font>
      <sz val="10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Border="1"/>
    <xf numFmtId="0" fontId="1" fillId="0" borderId="1" xfId="0" applyFont="1" applyBorder="1"/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2" fontId="2" fillId="0" borderId="0" xfId="0" applyNumberFormat="1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/>
    </xf>
    <xf numFmtId="0" fontId="1" fillId="0" borderId="2" xfId="0" applyFont="1" applyBorder="1"/>
    <xf numFmtId="0" fontId="1" fillId="0" borderId="2" xfId="0" applyFont="1" applyBorder="1" applyAlignment="1">
      <alignment horizontal="left"/>
    </xf>
    <xf numFmtId="0" fontId="1" fillId="0" borderId="0" xfId="0" applyFont="1" applyBorder="1"/>
    <xf numFmtId="2" fontId="2" fillId="0" borderId="0" xfId="0" applyNumberFormat="1" applyFont="1" applyFill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0" xfId="0" applyFont="1" applyBorder="1" applyAlignment="1">
      <alignment horizontal="left" wrapText="1"/>
    </xf>
    <xf numFmtId="4" fontId="2" fillId="0" borderId="3" xfId="0" applyNumberFormat="1" applyFont="1" applyBorder="1"/>
    <xf numFmtId="0" fontId="5" fillId="0" borderId="3" xfId="0" applyFont="1" applyBorder="1"/>
    <xf numFmtId="4" fontId="5" fillId="0" borderId="3" xfId="0" applyNumberFormat="1" applyFont="1" applyBorder="1" applyAlignment="1">
      <alignment horizontal="center"/>
    </xf>
    <xf numFmtId="164" fontId="2" fillId="0" borderId="0" xfId="0" applyNumberFormat="1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right"/>
    </xf>
    <xf numFmtId="0" fontId="5" fillId="0" borderId="7" xfId="0" applyFont="1" applyBorder="1" applyAlignment="1">
      <alignment horizontal="right"/>
    </xf>
    <xf numFmtId="0" fontId="5" fillId="0" borderId="8" xfId="0" applyFont="1" applyBorder="1" applyAlignment="1">
      <alignment horizontal="right"/>
    </xf>
    <xf numFmtId="0" fontId="6" fillId="0" borderId="1" xfId="0" applyFont="1" applyBorder="1" applyAlignment="1">
      <alignment horizontal="left" wrapText="1"/>
    </xf>
    <xf numFmtId="0" fontId="2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top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R56"/>
  <sheetViews>
    <sheetView tabSelected="1" view="pageBreakPreview" zoomScaleNormal="100" zoomScaleSheetLayoutView="100" workbookViewId="0">
      <selection activeCell="K2" sqref="K2"/>
    </sheetView>
  </sheetViews>
  <sheetFormatPr defaultRowHeight="12.75" x14ac:dyDescent="0.2"/>
  <cols>
    <col min="1" max="1" width="10.28515625" customWidth="1"/>
    <col min="2" max="2" width="11.42578125" customWidth="1"/>
    <col min="3" max="3" width="25.7109375" customWidth="1"/>
    <col min="4" max="4" width="14" customWidth="1"/>
    <col min="5" max="5" width="16.7109375" customWidth="1"/>
    <col min="6" max="6" width="23.140625" customWidth="1"/>
    <col min="7" max="7" width="11.140625" customWidth="1"/>
    <col min="8" max="8" width="15.7109375" customWidth="1"/>
    <col min="9" max="9" width="10.42578125" customWidth="1"/>
    <col min="10" max="10" width="7.140625" customWidth="1"/>
    <col min="11" max="11" width="15.7109375" customWidth="1"/>
  </cols>
  <sheetData>
    <row r="2" spans="1:18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54</v>
      </c>
      <c r="L2" s="2"/>
      <c r="M2" s="2"/>
      <c r="N2" s="2"/>
      <c r="O2" s="2"/>
      <c r="P2" s="2"/>
      <c r="Q2" s="2"/>
      <c r="R2" s="2"/>
    </row>
    <row r="3" spans="1:18" ht="15.75" x14ac:dyDescent="0.25">
      <c r="A3" s="1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2"/>
      <c r="M3" s="2"/>
      <c r="N3" s="2"/>
      <c r="O3" s="2"/>
      <c r="P3" s="2"/>
      <c r="Q3" s="2"/>
      <c r="R3" s="2"/>
    </row>
    <row r="4" spans="1:18" ht="31.9" customHeight="1" x14ac:dyDescent="0.3">
      <c r="A4" s="32" t="s">
        <v>17</v>
      </c>
      <c r="B4" s="32"/>
      <c r="C4" s="32"/>
      <c r="D4" s="32"/>
      <c r="E4" s="32"/>
      <c r="F4" s="32"/>
      <c r="G4" s="32"/>
      <c r="H4" s="32"/>
      <c r="I4" s="21"/>
      <c r="J4" s="21"/>
      <c r="K4" s="21"/>
      <c r="L4" s="4"/>
      <c r="M4" s="4"/>
      <c r="N4" s="2"/>
      <c r="O4" s="2"/>
      <c r="P4" s="2"/>
      <c r="Q4" s="2"/>
      <c r="R4" s="2"/>
    </row>
    <row r="5" spans="1:18" ht="15.75" x14ac:dyDescent="0.25">
      <c r="A5" s="13"/>
      <c r="B5" s="13"/>
      <c r="C5" s="13"/>
      <c r="D5" s="13"/>
      <c r="E5" s="14"/>
      <c r="F5" s="13"/>
      <c r="G5" s="13"/>
      <c r="H5" s="13"/>
      <c r="I5" s="15"/>
      <c r="J5" s="15"/>
      <c r="K5" s="15"/>
      <c r="L5" s="4"/>
      <c r="M5" s="4"/>
      <c r="N5" s="2"/>
      <c r="O5" s="2"/>
      <c r="P5" s="2"/>
      <c r="Q5" s="2"/>
      <c r="R5" s="2"/>
    </row>
    <row r="6" spans="1:18" ht="15.75" x14ac:dyDescent="0.2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4"/>
      <c r="M6" s="4"/>
      <c r="N6" s="2"/>
      <c r="O6" s="2"/>
      <c r="P6" s="2"/>
      <c r="Q6" s="2"/>
      <c r="R6" s="2"/>
    </row>
    <row r="7" spans="1:18" ht="15.75" x14ac:dyDescent="0.25">
      <c r="A7" s="1" t="s">
        <v>1</v>
      </c>
      <c r="B7" s="1"/>
      <c r="C7" s="5" t="s">
        <v>18</v>
      </c>
      <c r="D7" s="5"/>
      <c r="E7" s="15"/>
      <c r="F7" s="15"/>
      <c r="G7" s="15"/>
      <c r="H7" s="15"/>
      <c r="I7" s="15"/>
      <c r="J7" s="15"/>
      <c r="K7" s="15"/>
      <c r="L7" s="4"/>
      <c r="M7" s="4"/>
      <c r="N7" s="2"/>
      <c r="O7" s="2"/>
      <c r="P7" s="2"/>
      <c r="Q7" s="2"/>
      <c r="R7" s="2"/>
    </row>
    <row r="8" spans="1:18" ht="15.75" x14ac:dyDescent="0.25">
      <c r="B8" s="15"/>
      <c r="L8" s="4"/>
      <c r="M8" s="4"/>
      <c r="N8" s="2"/>
      <c r="O8" s="2"/>
      <c r="P8" s="2"/>
      <c r="Q8" s="2"/>
      <c r="R8" s="2"/>
    </row>
    <row r="9" spans="1:18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2"/>
      <c r="M9" s="2"/>
      <c r="N9" s="2"/>
      <c r="O9" s="2"/>
      <c r="P9" s="2"/>
      <c r="Q9" s="2"/>
      <c r="R9" s="2"/>
    </row>
    <row r="10" spans="1:18" ht="18.75" x14ac:dyDescent="0.3">
      <c r="A10" s="34" t="s">
        <v>2</v>
      </c>
      <c r="B10" s="34"/>
      <c r="C10" s="34"/>
      <c r="D10" s="34"/>
      <c r="E10" s="34"/>
      <c r="F10" s="34"/>
      <c r="G10" s="34"/>
      <c r="H10" s="34"/>
      <c r="I10" s="20"/>
      <c r="J10" s="20"/>
      <c r="K10" s="20"/>
      <c r="L10" s="2"/>
      <c r="M10" s="2"/>
      <c r="N10" s="2"/>
      <c r="O10" s="2"/>
      <c r="P10" s="2"/>
      <c r="Q10" s="2"/>
      <c r="R10" s="2"/>
    </row>
    <row r="11" spans="1:18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2"/>
      <c r="M11" s="2"/>
      <c r="N11" s="2"/>
      <c r="O11" s="2"/>
      <c r="P11" s="2"/>
      <c r="Q11" s="2"/>
      <c r="R11" s="2"/>
    </row>
    <row r="12" spans="1:18" ht="15.75" x14ac:dyDescent="0.25">
      <c r="A12" s="1" t="s">
        <v>12</v>
      </c>
      <c r="B12" s="1"/>
      <c r="C12" s="1"/>
      <c r="D12" s="36" t="s">
        <v>19</v>
      </c>
      <c r="E12" s="36"/>
      <c r="F12" s="1"/>
      <c r="G12" s="1"/>
      <c r="H12" s="1"/>
      <c r="I12" s="1"/>
      <c r="J12" s="1"/>
      <c r="K12" s="1"/>
      <c r="L12" s="2"/>
      <c r="M12" s="2"/>
      <c r="N12" s="2"/>
      <c r="O12" s="2"/>
      <c r="P12" s="2"/>
      <c r="Q12" s="2"/>
      <c r="R12" s="2"/>
    </row>
    <row r="13" spans="1:18" x14ac:dyDescent="0.2">
      <c r="A13" s="2"/>
      <c r="B13" s="2"/>
      <c r="C13" s="2"/>
      <c r="D13" s="35" t="s">
        <v>3</v>
      </c>
      <c r="E13" s="35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24" customHeight="1" x14ac:dyDescent="0.2">
      <c r="A16" s="26" t="s">
        <v>4</v>
      </c>
      <c r="B16" s="26" t="s">
        <v>5</v>
      </c>
      <c r="C16" s="26"/>
      <c r="D16" s="26"/>
      <c r="E16" s="33" t="s">
        <v>14</v>
      </c>
      <c r="F16" s="33"/>
      <c r="G16" s="33"/>
      <c r="H16" s="27" t="s">
        <v>53</v>
      </c>
      <c r="I16" s="27" t="s">
        <v>52</v>
      </c>
      <c r="J16" s="27" t="s">
        <v>51</v>
      </c>
      <c r="K16" s="26" t="s">
        <v>50</v>
      </c>
      <c r="L16" s="2"/>
      <c r="M16" s="2"/>
      <c r="N16" s="2"/>
      <c r="O16" s="2"/>
      <c r="P16" s="2"/>
      <c r="Q16" s="2"/>
      <c r="R16" s="2"/>
    </row>
    <row r="17" spans="1:18" ht="76.5" x14ac:dyDescent="0.2">
      <c r="A17" s="26"/>
      <c r="B17" s="6" t="s">
        <v>6</v>
      </c>
      <c r="C17" s="6" t="s">
        <v>7</v>
      </c>
      <c r="D17" s="17" t="s">
        <v>8</v>
      </c>
      <c r="E17" s="6" t="s">
        <v>9</v>
      </c>
      <c r="F17" s="6" t="s">
        <v>10</v>
      </c>
      <c r="G17" s="6" t="s">
        <v>11</v>
      </c>
      <c r="H17" s="28"/>
      <c r="I17" s="28"/>
      <c r="J17" s="28"/>
      <c r="K17" s="26"/>
      <c r="L17" s="3"/>
      <c r="N17" s="3"/>
      <c r="O17" s="2"/>
      <c r="P17" s="2"/>
      <c r="Q17" s="2"/>
      <c r="R17" s="2"/>
    </row>
    <row r="18" spans="1:18" ht="30" customHeight="1" x14ac:dyDescent="0.2">
      <c r="A18" s="10"/>
      <c r="B18" s="9">
        <v>1720200</v>
      </c>
      <c r="C18" s="18" t="s">
        <v>20</v>
      </c>
      <c r="D18" s="19">
        <v>10.368499999999999</v>
      </c>
      <c r="E18" s="11">
        <f>D18*(B49+B52+B53)</f>
        <v>115.55693249999999</v>
      </c>
      <c r="F18" s="11">
        <f>D18*169.92/1.2</f>
        <v>1468.1795999999997</v>
      </c>
      <c r="G18" s="7"/>
      <c r="H18" s="12">
        <f t="shared" ref="H18:H43" si="0">E18+F18+G18</f>
        <v>1583.7365324999996</v>
      </c>
      <c r="I18" s="25">
        <v>1.0271999999999999</v>
      </c>
      <c r="J18" s="12">
        <v>20</v>
      </c>
      <c r="K18" s="12">
        <f>H18*1.2*I18</f>
        <v>1952.1769994207993</v>
      </c>
      <c r="L18" s="2"/>
      <c r="M18" s="2"/>
      <c r="N18" s="2"/>
      <c r="O18" s="2"/>
      <c r="P18" s="2"/>
      <c r="Q18" s="2"/>
      <c r="R18" s="2"/>
    </row>
    <row r="19" spans="1:18" ht="25.5" x14ac:dyDescent="0.2">
      <c r="A19" s="10"/>
      <c r="B19" s="9">
        <v>3142707</v>
      </c>
      <c r="C19" s="9" t="s">
        <v>21</v>
      </c>
      <c r="D19" s="19">
        <v>1162.4000000000001</v>
      </c>
      <c r="E19" s="11">
        <f>D19*(B49+B52+B53)</f>
        <v>12954.948</v>
      </c>
      <c r="F19" s="11">
        <f t="shared" ref="F19:F24" si="1">D19*42/1.2</f>
        <v>40684.000000000007</v>
      </c>
      <c r="G19" s="7"/>
      <c r="H19" s="12">
        <f t="shared" si="0"/>
        <v>53638.948000000004</v>
      </c>
      <c r="I19" s="25">
        <v>1.0271999999999999</v>
      </c>
      <c r="J19" s="12">
        <v>20</v>
      </c>
      <c r="K19" s="12">
        <f t="shared" ref="K19:K41" si="2">H19*1.2*I19</f>
        <v>66117.512862719988</v>
      </c>
      <c r="L19" s="2"/>
      <c r="M19" s="2"/>
      <c r="N19" s="2"/>
      <c r="O19" s="2"/>
      <c r="P19" s="2"/>
      <c r="Q19" s="2"/>
      <c r="R19" s="2"/>
    </row>
    <row r="20" spans="1:18" ht="25.5" x14ac:dyDescent="0.2">
      <c r="A20" s="10"/>
      <c r="B20" s="10">
        <v>3991101</v>
      </c>
      <c r="C20" s="18" t="s">
        <v>22</v>
      </c>
      <c r="D20" s="19">
        <v>180.64400000000001</v>
      </c>
      <c r="E20" s="12">
        <f>D20*(B49+B52+B53)</f>
        <v>2013.27738</v>
      </c>
      <c r="F20" s="12">
        <f t="shared" si="1"/>
        <v>6322.5400000000009</v>
      </c>
      <c r="G20" s="8"/>
      <c r="H20" s="12">
        <f t="shared" si="0"/>
        <v>8335.8173800000004</v>
      </c>
      <c r="I20" s="25">
        <v>1.0271999999999999</v>
      </c>
      <c r="J20" s="12">
        <v>20</v>
      </c>
      <c r="K20" s="12">
        <f t="shared" si="2"/>
        <v>10275.061935283198</v>
      </c>
      <c r="L20" s="2"/>
      <c r="M20" s="2"/>
      <c r="N20" s="2"/>
      <c r="O20" s="2"/>
      <c r="P20" s="2"/>
      <c r="Q20" s="2"/>
      <c r="R20" s="2"/>
    </row>
    <row r="21" spans="1:18" ht="32.450000000000003" customHeight="1" x14ac:dyDescent="0.2">
      <c r="A21" s="10"/>
      <c r="B21" s="10">
        <v>3142708</v>
      </c>
      <c r="C21" s="9" t="s">
        <v>23</v>
      </c>
      <c r="D21" s="19">
        <v>912.31200000000001</v>
      </c>
      <c r="E21" s="12">
        <f>D21*(B49+B52+B53)</f>
        <v>10167.71724</v>
      </c>
      <c r="F21" s="12">
        <f t="shared" si="1"/>
        <v>31930.920000000002</v>
      </c>
      <c r="G21" s="8"/>
      <c r="H21" s="12">
        <f t="shared" si="0"/>
        <v>42098.637240000004</v>
      </c>
      <c r="I21" s="25">
        <v>1.0271999999999999</v>
      </c>
      <c r="J21" s="12">
        <v>20</v>
      </c>
      <c r="K21" s="12">
        <f t="shared" si="2"/>
        <v>51892.464207513593</v>
      </c>
      <c r="L21" s="2"/>
      <c r="M21" s="2"/>
      <c r="N21" s="2"/>
      <c r="O21" s="2"/>
      <c r="P21" s="2"/>
      <c r="Q21" s="2"/>
      <c r="R21" s="2"/>
    </row>
    <row r="22" spans="1:18" ht="38.25" x14ac:dyDescent="0.2">
      <c r="A22" s="10"/>
      <c r="B22" s="10">
        <v>3141004</v>
      </c>
      <c r="C22" s="9" t="s">
        <v>24</v>
      </c>
      <c r="D22" s="19">
        <v>320.05</v>
      </c>
      <c r="E22" s="12">
        <f>D22*(B49+B52+B53)</f>
        <v>3566.9572499999999</v>
      </c>
      <c r="F22" s="12">
        <f t="shared" si="1"/>
        <v>11201.75</v>
      </c>
      <c r="G22" s="8"/>
      <c r="H22" s="12">
        <f t="shared" si="0"/>
        <v>14768.707249999999</v>
      </c>
      <c r="I22" s="25">
        <v>1.0271999999999999</v>
      </c>
      <c r="J22" s="12">
        <v>20</v>
      </c>
      <c r="K22" s="12">
        <f t="shared" si="2"/>
        <v>18204.499304639994</v>
      </c>
      <c r="L22" s="2"/>
      <c r="M22" s="2"/>
      <c r="N22" s="2"/>
      <c r="O22" s="2"/>
      <c r="P22" s="2"/>
      <c r="Q22" s="2"/>
      <c r="R22" s="2"/>
    </row>
    <row r="23" spans="1:18" ht="25.5" x14ac:dyDescent="0.2">
      <c r="A23" s="10"/>
      <c r="B23" s="10">
        <v>3140705</v>
      </c>
      <c r="C23" s="9" t="s">
        <v>25</v>
      </c>
      <c r="D23" s="19">
        <v>7.3079999999999998</v>
      </c>
      <c r="E23" s="12">
        <f>D23*(B49+B52+B53)</f>
        <v>81.447659999999999</v>
      </c>
      <c r="F23" s="12">
        <f t="shared" si="1"/>
        <v>255.78</v>
      </c>
      <c r="G23" s="8"/>
      <c r="H23" s="12">
        <f t="shared" si="0"/>
        <v>337.22766000000001</v>
      </c>
      <c r="I23" s="25">
        <v>1.0271999999999999</v>
      </c>
      <c r="J23" s="12">
        <v>20</v>
      </c>
      <c r="K23" s="12">
        <f t="shared" si="2"/>
        <v>415.68030282239999</v>
      </c>
      <c r="M23" s="2"/>
    </row>
    <row r="24" spans="1:18" ht="25.5" x14ac:dyDescent="0.2">
      <c r="A24" s="10"/>
      <c r="B24" s="10">
        <v>3140702</v>
      </c>
      <c r="C24" s="9" t="s">
        <v>26</v>
      </c>
      <c r="D24" s="19">
        <v>25.019400000000001</v>
      </c>
      <c r="E24" s="12">
        <f>D24*(B49+B52+B53)</f>
        <v>278.84121299999998</v>
      </c>
      <c r="F24" s="12">
        <f t="shared" si="1"/>
        <v>875.67900000000009</v>
      </c>
      <c r="G24" s="8"/>
      <c r="H24" s="12">
        <f t="shared" si="0"/>
        <v>1154.520213</v>
      </c>
      <c r="I24" s="25">
        <v>1.0271999999999999</v>
      </c>
      <c r="J24" s="12">
        <v>20</v>
      </c>
      <c r="K24" s="12">
        <f t="shared" si="2"/>
        <v>1423.1077953523197</v>
      </c>
      <c r="M24" s="2"/>
    </row>
    <row r="25" spans="1:18" ht="38.25" x14ac:dyDescent="0.2">
      <c r="A25" s="10"/>
      <c r="B25" s="10">
        <v>5711614</v>
      </c>
      <c r="C25" s="9" t="s">
        <v>27</v>
      </c>
      <c r="D25" s="19">
        <v>1.9503600000000001</v>
      </c>
      <c r="E25" s="12">
        <f>D25*(B50+B52+B53)</f>
        <v>76.571133599999996</v>
      </c>
      <c r="F25" s="12">
        <f>D25*2400</f>
        <v>4680.8640000000005</v>
      </c>
      <c r="G25" s="8"/>
      <c r="H25" s="12">
        <f t="shared" si="0"/>
        <v>4757.4351336000009</v>
      </c>
      <c r="I25" s="25">
        <v>1.0271999999999999</v>
      </c>
      <c r="J25" s="12">
        <v>20</v>
      </c>
      <c r="K25" s="12">
        <f t="shared" si="2"/>
        <v>5864.2048430807044</v>
      </c>
      <c r="M25" s="2"/>
    </row>
    <row r="26" spans="1:18" ht="25.5" x14ac:dyDescent="0.2">
      <c r="A26" s="10"/>
      <c r="B26" s="10">
        <v>3141203</v>
      </c>
      <c r="C26" s="9" t="s">
        <v>28</v>
      </c>
      <c r="D26" s="19">
        <v>0.61799999999999999</v>
      </c>
      <c r="E26" s="12">
        <f>D26*(B49+B52+B53)</f>
        <v>6.8876099999999996</v>
      </c>
      <c r="F26" s="12">
        <f>D26*168/1.2</f>
        <v>86.52</v>
      </c>
      <c r="G26" s="8"/>
      <c r="H26" s="12">
        <f t="shared" si="0"/>
        <v>93.407609999999991</v>
      </c>
      <c r="I26" s="25">
        <v>1.0271999999999999</v>
      </c>
      <c r="J26" s="12">
        <v>20</v>
      </c>
      <c r="K26" s="12">
        <f t="shared" si="2"/>
        <v>115.13795639039998</v>
      </c>
      <c r="M26" s="2"/>
    </row>
    <row r="27" spans="1:18" ht="25.5" x14ac:dyDescent="0.2">
      <c r="A27" s="10"/>
      <c r="B27" s="10">
        <v>3143805</v>
      </c>
      <c r="C27" s="3" t="s">
        <v>29</v>
      </c>
      <c r="D27" s="19">
        <v>0.216</v>
      </c>
      <c r="E27" s="12">
        <f>D27*(B51+B52+B53)</f>
        <v>12.42</v>
      </c>
      <c r="F27" s="16">
        <f>D27*36/1.2</f>
        <v>6.48</v>
      </c>
      <c r="G27" s="8"/>
      <c r="H27" s="12">
        <f t="shared" si="0"/>
        <v>18.899999999999999</v>
      </c>
      <c r="I27" s="25">
        <v>1.0271999999999999</v>
      </c>
      <c r="J27" s="12">
        <v>20</v>
      </c>
      <c r="K27" s="12">
        <f t="shared" si="2"/>
        <v>23.296895999999993</v>
      </c>
    </row>
    <row r="28" spans="1:18" ht="25.5" customHeight="1" x14ac:dyDescent="0.2">
      <c r="A28" s="10"/>
      <c r="B28" s="10">
        <v>5712100</v>
      </c>
      <c r="C28" s="3" t="s">
        <v>30</v>
      </c>
      <c r="D28" s="19">
        <v>4.2670000000000003</v>
      </c>
      <c r="E28" s="12">
        <f>D28*(B50+B52+B53)</f>
        <v>167.52242000000001</v>
      </c>
      <c r="F28" s="16">
        <f>D28*2400</f>
        <v>10240.800000000001</v>
      </c>
      <c r="G28" s="8"/>
      <c r="H28" s="12">
        <f t="shared" si="0"/>
        <v>10408.32242</v>
      </c>
      <c r="I28" s="25">
        <v>1.0271999999999999</v>
      </c>
      <c r="J28" s="12">
        <v>20</v>
      </c>
      <c r="K28" s="12">
        <f t="shared" si="2"/>
        <v>12829.714547788799</v>
      </c>
    </row>
    <row r="29" spans="1:18" ht="25.5" x14ac:dyDescent="0.2">
      <c r="A29" s="10"/>
      <c r="B29" s="10">
        <v>3140710</v>
      </c>
      <c r="C29" s="3" t="s">
        <v>31</v>
      </c>
      <c r="D29" s="19">
        <v>0.38100000000000001</v>
      </c>
      <c r="E29" s="12">
        <f>D29*(B49+B52+B53)</f>
        <v>4.246245</v>
      </c>
      <c r="F29" s="16">
        <f>D29*42/1.2</f>
        <v>13.334999999999999</v>
      </c>
      <c r="G29" s="8"/>
      <c r="H29" s="12">
        <f t="shared" si="0"/>
        <v>17.581244999999999</v>
      </c>
      <c r="I29" s="25">
        <v>1.0271999999999999</v>
      </c>
      <c r="J29" s="12">
        <v>20</v>
      </c>
      <c r="K29" s="12">
        <f t="shared" si="2"/>
        <v>21.671345836799997</v>
      </c>
    </row>
    <row r="30" spans="1:18" ht="38.25" x14ac:dyDescent="0.2">
      <c r="A30" s="10"/>
      <c r="B30" s="10">
        <v>3143001</v>
      </c>
      <c r="C30" s="3" t="s">
        <v>32</v>
      </c>
      <c r="D30" s="19">
        <v>8.7152999999999992</v>
      </c>
      <c r="E30" s="12">
        <f>D30*(B51+B52+B53)</f>
        <v>501.12974999999994</v>
      </c>
      <c r="F30" s="16">
        <f>D30*360/1.2</f>
        <v>2614.59</v>
      </c>
      <c r="G30" s="8"/>
      <c r="H30" s="12">
        <f t="shared" si="0"/>
        <v>3115.7197500000002</v>
      </c>
      <c r="I30" s="25">
        <v>1.0271999999999999</v>
      </c>
      <c r="J30" s="12">
        <v>20</v>
      </c>
      <c r="K30" s="12">
        <f t="shared" si="2"/>
        <v>3840.5607926399994</v>
      </c>
    </row>
    <row r="31" spans="1:18" ht="38.25" x14ac:dyDescent="0.2">
      <c r="A31" s="10"/>
      <c r="B31" s="10">
        <v>3140841</v>
      </c>
      <c r="C31" s="3" t="s">
        <v>33</v>
      </c>
      <c r="D31" s="19">
        <v>19.5</v>
      </c>
      <c r="E31" s="12">
        <f>D31*(B51+B52+B53)</f>
        <v>1121.25</v>
      </c>
      <c r="F31" s="16">
        <f>D31*90/1.2</f>
        <v>1462.5</v>
      </c>
      <c r="G31" s="8"/>
      <c r="H31" s="12">
        <f t="shared" si="0"/>
        <v>2583.75</v>
      </c>
      <c r="I31" s="25">
        <v>1.0271999999999999</v>
      </c>
      <c r="J31" s="12">
        <v>20</v>
      </c>
      <c r="K31" s="12">
        <f t="shared" si="2"/>
        <v>3184.8335999999995</v>
      </c>
    </row>
    <row r="32" spans="1:18" ht="25.5" x14ac:dyDescent="0.2">
      <c r="A32" s="10"/>
      <c r="B32" s="10">
        <v>5740300</v>
      </c>
      <c r="C32" s="3" t="s">
        <v>34</v>
      </c>
      <c r="D32" s="19">
        <v>0.12427000000000001</v>
      </c>
      <c r="E32" s="12">
        <f>D32*(B51+B52+B53)</f>
        <v>7.1455250000000001</v>
      </c>
      <c r="F32" s="16">
        <f>D32*360/1.2</f>
        <v>37.281000000000006</v>
      </c>
      <c r="G32" s="8"/>
      <c r="H32" s="12">
        <f t="shared" si="0"/>
        <v>44.426525000000005</v>
      </c>
      <c r="I32" s="25">
        <v>1.0271999999999999</v>
      </c>
      <c r="J32" s="12">
        <v>20</v>
      </c>
      <c r="K32" s="12">
        <f t="shared" si="2"/>
        <v>54.761911776000005</v>
      </c>
    </row>
    <row r="33" spans="1:13" ht="16.899999999999999" customHeight="1" x14ac:dyDescent="0.2">
      <c r="A33" s="10"/>
      <c r="B33" s="10">
        <v>5711601</v>
      </c>
      <c r="C33" s="3" t="s">
        <v>35</v>
      </c>
      <c r="D33" s="19">
        <v>23.417999999999999</v>
      </c>
      <c r="E33" s="12">
        <f>D33*(B50+B52+B53)</f>
        <v>919.39067999999997</v>
      </c>
      <c r="F33" s="16">
        <f>D33*2400</f>
        <v>56203.199999999997</v>
      </c>
      <c r="G33" s="8"/>
      <c r="H33" s="12">
        <f t="shared" si="0"/>
        <v>57122.590679999994</v>
      </c>
      <c r="I33" s="25">
        <v>1.0271999999999999</v>
      </c>
      <c r="J33" s="12">
        <v>20</v>
      </c>
      <c r="K33" s="12">
        <f t="shared" si="2"/>
        <v>70411.59017579518</v>
      </c>
    </row>
    <row r="34" spans="1:13" ht="25.5" x14ac:dyDescent="0.2">
      <c r="A34" s="10"/>
      <c r="B34" s="10">
        <v>3144206</v>
      </c>
      <c r="C34" s="3" t="s">
        <v>36</v>
      </c>
      <c r="D34" s="19">
        <v>75.072000000000003</v>
      </c>
      <c r="E34" s="12">
        <f>D34*(B49+B52+B53)</f>
        <v>836.67744000000005</v>
      </c>
      <c r="F34" s="16">
        <f>D34*42/1.2</f>
        <v>2627.5200000000004</v>
      </c>
      <c r="G34" s="8"/>
      <c r="H34" s="12">
        <f t="shared" si="0"/>
        <v>3464.1974400000004</v>
      </c>
      <c r="I34" s="25">
        <v>1.0271999999999999</v>
      </c>
      <c r="J34" s="12">
        <v>20</v>
      </c>
      <c r="K34" s="12">
        <f t="shared" si="2"/>
        <v>4270.1083324416004</v>
      </c>
    </row>
    <row r="35" spans="1:13" ht="81" customHeight="1" x14ac:dyDescent="0.2">
      <c r="A35" s="10"/>
      <c r="B35" s="10">
        <v>1711700</v>
      </c>
      <c r="C35" s="3" t="s">
        <v>37</v>
      </c>
      <c r="D35" s="19">
        <v>0.30176999999999998</v>
      </c>
      <c r="E35" s="12">
        <f>D35*(B51+B52+B53)</f>
        <v>17.351775</v>
      </c>
      <c r="F35" s="16">
        <f>D35*414/1.2</f>
        <v>104.11064999999999</v>
      </c>
      <c r="G35" s="8"/>
      <c r="H35" s="12">
        <f t="shared" si="0"/>
        <v>121.462425</v>
      </c>
      <c r="I35" s="25">
        <v>1.0271999999999999</v>
      </c>
      <c r="J35" s="12">
        <v>20</v>
      </c>
      <c r="K35" s="12">
        <f t="shared" si="2"/>
        <v>149.71944355199997</v>
      </c>
    </row>
    <row r="36" spans="1:13" ht="25.5" x14ac:dyDescent="0.2">
      <c r="A36" s="10"/>
      <c r="B36" s="10">
        <v>1730300</v>
      </c>
      <c r="C36" s="3" t="s">
        <v>38</v>
      </c>
      <c r="D36" s="19">
        <v>9.25</v>
      </c>
      <c r="E36" s="12">
        <f>D36*(B49+B52+B53)</f>
        <v>103.09125</v>
      </c>
      <c r="F36" s="16">
        <f>D36*169.92/1.2</f>
        <v>1309.8</v>
      </c>
      <c r="G36" s="8"/>
      <c r="H36" s="12">
        <f t="shared" si="0"/>
        <v>1412.8912499999999</v>
      </c>
      <c r="I36" s="25">
        <v>1.0271999999999999</v>
      </c>
      <c r="J36" s="12">
        <v>20</v>
      </c>
      <c r="K36" s="12">
        <f t="shared" si="2"/>
        <v>1741.5862703999996</v>
      </c>
    </row>
    <row r="37" spans="1:13" ht="25.5" x14ac:dyDescent="0.2">
      <c r="A37" s="10"/>
      <c r="B37" s="10">
        <v>1730200</v>
      </c>
      <c r="C37" s="3" t="s">
        <v>39</v>
      </c>
      <c r="D37" s="19">
        <v>7.16</v>
      </c>
      <c r="E37" s="12">
        <f>D37*(B49+B52+B53)</f>
        <v>79.798199999999994</v>
      </c>
      <c r="F37" s="16">
        <f>D37*169.92/1.2</f>
        <v>1013.856</v>
      </c>
      <c r="G37" s="8"/>
      <c r="H37" s="12">
        <f t="shared" si="0"/>
        <v>1093.6541999999999</v>
      </c>
      <c r="I37" s="25">
        <v>1.0271999999999999</v>
      </c>
      <c r="J37" s="12">
        <v>20</v>
      </c>
      <c r="K37" s="12">
        <f t="shared" si="2"/>
        <v>1348.0819130879997</v>
      </c>
    </row>
    <row r="38" spans="1:13" ht="38.25" x14ac:dyDescent="0.2">
      <c r="A38" s="10"/>
      <c r="B38" s="10">
        <v>1710700</v>
      </c>
      <c r="C38" s="9" t="s">
        <v>40</v>
      </c>
      <c r="D38" s="19">
        <v>33.26</v>
      </c>
      <c r="E38" s="12">
        <f>D38*(B49+B52+B53)</f>
        <v>370.68269999999995</v>
      </c>
      <c r="F38" s="12">
        <f>D38*169.92/1.2</f>
        <v>4709.616</v>
      </c>
      <c r="G38" s="8"/>
      <c r="H38" s="12">
        <f t="shared" si="0"/>
        <v>5080.2987000000003</v>
      </c>
      <c r="I38" s="25">
        <v>1.0271999999999999</v>
      </c>
      <c r="J38" s="12">
        <v>20</v>
      </c>
      <c r="K38" s="12">
        <f t="shared" si="2"/>
        <v>6262.1793895679994</v>
      </c>
      <c r="M38" s="2"/>
    </row>
    <row r="39" spans="1:13" ht="25.5" x14ac:dyDescent="0.2">
      <c r="A39" s="10"/>
      <c r="B39" s="10">
        <v>3142706</v>
      </c>
      <c r="C39" s="9" t="s">
        <v>41</v>
      </c>
      <c r="D39" s="19">
        <v>154.91</v>
      </c>
      <c r="E39" s="12">
        <f>D39*(B49+B52+B53)</f>
        <v>1726.4719499999999</v>
      </c>
      <c r="F39" s="12">
        <f>D39*42/1.2</f>
        <v>5421.85</v>
      </c>
      <c r="G39" s="8"/>
      <c r="H39" s="12">
        <f t="shared" si="0"/>
        <v>7148.3219500000005</v>
      </c>
      <c r="I39" s="25">
        <v>1.0271999999999999</v>
      </c>
      <c r="J39" s="12">
        <v>20</v>
      </c>
      <c r="K39" s="12">
        <f t="shared" si="2"/>
        <v>8811.3075684479991</v>
      </c>
      <c r="M39" s="2"/>
    </row>
    <row r="40" spans="1:13" ht="25.5" x14ac:dyDescent="0.2">
      <c r="A40" s="10"/>
      <c r="B40" s="10">
        <v>3140729</v>
      </c>
      <c r="C40" s="9" t="s">
        <v>46</v>
      </c>
      <c r="D40" s="19">
        <v>9.48</v>
      </c>
      <c r="E40" s="12">
        <f>D40*(B49+B52+B53)</f>
        <v>105.6546</v>
      </c>
      <c r="F40" s="12">
        <f>D40*168/1.2</f>
        <v>1327.2</v>
      </c>
      <c r="G40" s="8"/>
      <c r="H40" s="12">
        <f t="shared" si="0"/>
        <v>1432.8546000000001</v>
      </c>
      <c r="I40" s="25">
        <v>1.0271999999999999</v>
      </c>
      <c r="J40" s="12">
        <v>20</v>
      </c>
      <c r="K40" s="12">
        <f t="shared" si="2"/>
        <v>1766.1938941439998</v>
      </c>
      <c r="M40" s="2"/>
    </row>
    <row r="41" spans="1:13" ht="25.5" x14ac:dyDescent="0.2">
      <c r="A41" s="10"/>
      <c r="B41" s="10">
        <v>1870500</v>
      </c>
      <c r="C41" s="9" t="s">
        <v>42</v>
      </c>
      <c r="D41" s="19">
        <v>4.57</v>
      </c>
      <c r="E41" s="12">
        <f>D41*(B51+B52+B53)</f>
        <v>262.77500000000003</v>
      </c>
      <c r="F41" s="12">
        <f>D41*396.6/1.2</f>
        <v>1510.3850000000002</v>
      </c>
      <c r="G41" s="8"/>
      <c r="H41" s="12">
        <f t="shared" si="0"/>
        <v>1773.1600000000003</v>
      </c>
      <c r="I41" s="25">
        <v>1.0271999999999999</v>
      </c>
      <c r="J41" s="12">
        <v>20</v>
      </c>
      <c r="K41" s="12">
        <f t="shared" si="2"/>
        <v>2185.6679424000004</v>
      </c>
      <c r="M41" s="2"/>
    </row>
    <row r="42" spans="1:13" ht="25.5" x14ac:dyDescent="0.2">
      <c r="A42" s="10"/>
      <c r="B42" s="10">
        <v>3140701</v>
      </c>
      <c r="C42" s="9" t="s">
        <v>47</v>
      </c>
      <c r="D42" s="19">
        <v>5.72</v>
      </c>
      <c r="E42" s="12">
        <f>D42*(B49+B53+B52)</f>
        <v>63.749399999999994</v>
      </c>
      <c r="F42" s="12">
        <f>D42*42/1.2</f>
        <v>200.2</v>
      </c>
      <c r="G42" s="8"/>
      <c r="H42" s="12">
        <f t="shared" si="0"/>
        <v>263.94939999999997</v>
      </c>
      <c r="I42" s="25">
        <v>1.0271999999999999</v>
      </c>
      <c r="J42" s="12">
        <v>20</v>
      </c>
      <c r="K42" s="12">
        <f>H42*1.2*I42</f>
        <v>325.3545884159999</v>
      </c>
      <c r="M42" s="2"/>
    </row>
    <row r="43" spans="1:13" ht="25.5" x14ac:dyDescent="0.2">
      <c r="A43" s="10"/>
      <c r="B43" s="10">
        <v>9120200</v>
      </c>
      <c r="C43" s="9" t="s">
        <v>48</v>
      </c>
      <c r="D43" s="19">
        <v>1.24E-2</v>
      </c>
      <c r="E43" s="12">
        <f>D43*(B52+B53+B54)</f>
        <v>0.15738079999999999</v>
      </c>
      <c r="F43" s="12">
        <v>1629.12</v>
      </c>
      <c r="G43" s="8"/>
      <c r="H43" s="12">
        <f t="shared" si="0"/>
        <v>1629.2773807999999</v>
      </c>
      <c r="I43" s="25">
        <v>1.0271999999999999</v>
      </c>
      <c r="J43" s="12">
        <v>20</v>
      </c>
      <c r="K43" s="12">
        <f>H43*1.2*I43</f>
        <v>2008.3124706693116</v>
      </c>
      <c r="M43" s="2"/>
    </row>
    <row r="44" spans="1:13" x14ac:dyDescent="0.2">
      <c r="A44" s="29" t="s">
        <v>13</v>
      </c>
      <c r="B44" s="30"/>
      <c r="C44" s="30"/>
      <c r="D44" s="31"/>
      <c r="E44" s="22">
        <f>SUM(E18:E43)</f>
        <v>35561.718734900001</v>
      </c>
      <c r="F44" s="22"/>
      <c r="G44" s="23"/>
      <c r="H44" s="24"/>
      <c r="I44" s="24"/>
      <c r="J44" s="24"/>
      <c r="K44" s="24">
        <f>SUM(K18:K43)</f>
        <v>275494.78729018709</v>
      </c>
    </row>
    <row r="45" spans="1:13" x14ac:dyDescent="0.2">
      <c r="C45" s="10"/>
    </row>
    <row r="46" spans="1:13" x14ac:dyDescent="0.2">
      <c r="C46" s="10"/>
    </row>
    <row r="47" spans="1:13" x14ac:dyDescent="0.2">
      <c r="C47" s="10"/>
    </row>
    <row r="48" spans="1:13" hidden="1" x14ac:dyDescent="0.2">
      <c r="C48" s="10"/>
    </row>
    <row r="49" spans="1:3" hidden="1" x14ac:dyDescent="0.2">
      <c r="A49" t="s">
        <v>43</v>
      </c>
      <c r="B49">
        <v>5.4249999999999998</v>
      </c>
      <c r="C49" s="10"/>
    </row>
    <row r="50" spans="1:3" hidden="1" x14ac:dyDescent="0.2">
      <c r="A50" t="s">
        <v>44</v>
      </c>
      <c r="B50">
        <v>33.54</v>
      </c>
      <c r="C50" s="10"/>
    </row>
    <row r="51" spans="1:3" hidden="1" x14ac:dyDescent="0.2">
      <c r="A51" t="s">
        <v>45</v>
      </c>
      <c r="B51">
        <v>51.78</v>
      </c>
      <c r="C51" s="10"/>
    </row>
    <row r="52" spans="1:3" hidden="1" x14ac:dyDescent="0.2">
      <c r="A52" t="s">
        <v>15</v>
      </c>
      <c r="B52">
        <v>2.58</v>
      </c>
      <c r="C52" s="10"/>
    </row>
    <row r="53" spans="1:3" hidden="1" x14ac:dyDescent="0.2">
      <c r="A53" t="s">
        <v>16</v>
      </c>
      <c r="B53">
        <v>3.14</v>
      </c>
    </row>
    <row r="54" spans="1:3" hidden="1" x14ac:dyDescent="0.2">
      <c r="A54" t="s">
        <v>49</v>
      </c>
      <c r="B54">
        <f>6.62+0.8*(7.06-6.62)</f>
        <v>6.9719999999999995</v>
      </c>
    </row>
    <row r="55" spans="1:3" hidden="1" x14ac:dyDescent="0.2"/>
    <row r="56" spans="1:3" hidden="1" x14ac:dyDescent="0.2"/>
  </sheetData>
  <mergeCells count="12">
    <mergeCell ref="K16:K17"/>
    <mergeCell ref="J16:J17"/>
    <mergeCell ref="A44:D44"/>
    <mergeCell ref="I16:I17"/>
    <mergeCell ref="A4:H4"/>
    <mergeCell ref="B16:D16"/>
    <mergeCell ref="A16:A17"/>
    <mergeCell ref="E16:G16"/>
    <mergeCell ref="A10:H10"/>
    <mergeCell ref="D13:E13"/>
    <mergeCell ref="D12:E12"/>
    <mergeCell ref="H16:H17"/>
  </mergeCells>
  <pageMargins left="0.70866141732283472" right="0.70866141732283472" top="0.74803149606299213" bottom="0.74803149606299213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nf-63</dc:creator>
  <cp:lastModifiedBy>user</cp:lastModifiedBy>
  <cp:lastPrinted>2026-10-27T10:11:56Z</cp:lastPrinted>
  <dcterms:created xsi:type="dcterms:W3CDTF">2026-02-10T06:45:07Z</dcterms:created>
  <dcterms:modified xsi:type="dcterms:W3CDTF">2026-10-27T12:59:31Z</dcterms:modified>
</cp:coreProperties>
</file>