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epartments\OKS\эт 6\27-2026 модернизация ЛМЦ\2026 Модернизация ЛМЦ Анина папка\"/>
    </mc:Choice>
  </mc:AlternateContent>
  <bookViews>
    <workbookView xWindow="90" yWindow="150" windowWidth="21060" windowHeight="6240" activeTab="4"/>
  </bookViews>
  <sheets>
    <sheet name="Основные проектные работы" sheetId="11" r:id="rId1"/>
    <sheet name="Обследование" sheetId="14" r:id="rId2"/>
    <sheet name="ОВОС_ООС_ЭП" sheetId="15" r:id="rId3"/>
    <sheet name="ППД" sheetId="18" r:id="rId4"/>
    <sheet name="Сводная смета" sheetId="17" r:id="rId5"/>
    <sheet name="Прогнозные индексы" sheetId="12" r:id="rId6"/>
    <sheet name="Тарифные коэффиниенты" sheetId="13" r:id="rId7"/>
  </sheets>
  <externalReferences>
    <externalReference r:id="rId8"/>
  </externalReferences>
  <calcPr calcId="162913"/>
</workbook>
</file>

<file path=xl/calcChain.xml><?xml version="1.0" encoding="utf-8"?>
<calcChain xmlns="http://schemas.openxmlformats.org/spreadsheetml/2006/main">
  <c r="D19" i="17" l="1"/>
  <c r="E19" i="17"/>
  <c r="F19" i="17"/>
  <c r="D22" i="18"/>
  <c r="D22" i="15"/>
  <c r="D16" i="18"/>
  <c r="D17" i="18"/>
  <c r="D20" i="18"/>
  <c r="D15" i="18"/>
  <c r="D13" i="18"/>
  <c r="D14" i="18"/>
  <c r="E20" i="18"/>
  <c r="D26" i="18"/>
  <c r="D25" i="18"/>
  <c r="D24" i="18"/>
  <c r="D21" i="18"/>
  <c r="E20" i="15"/>
  <c r="D27" i="15" s="1"/>
  <c r="D29" i="15" s="1"/>
  <c r="D28" i="15" s="1"/>
  <c r="E17" i="17" s="1"/>
  <c r="D26" i="15"/>
  <c r="D25" i="15"/>
  <c r="D24" i="15"/>
  <c r="D21" i="15"/>
  <c r="D20" i="15"/>
  <c r="F11" i="17"/>
  <c r="E11" i="17" s="1"/>
  <c r="I72" i="14"/>
  <c r="I71" i="14"/>
  <c r="J57" i="14"/>
  <c r="J39" i="14"/>
  <c r="B63" i="14"/>
  <c r="H57" i="14" s="1"/>
  <c r="B56" i="14"/>
  <c r="B44" i="14"/>
  <c r="B38" i="14"/>
  <c r="I70" i="14"/>
  <c r="H45" i="14"/>
  <c r="H39" i="14"/>
  <c r="H35" i="14"/>
  <c r="D27" i="18" l="1"/>
  <c r="F17" i="17"/>
  <c r="D17" i="17"/>
  <c r="I73" i="14"/>
  <c r="I68" i="14"/>
  <c r="D29" i="18" l="1"/>
  <c r="D13" i="17"/>
  <c r="I74" i="14"/>
  <c r="I14" i="11"/>
  <c r="H21" i="11"/>
  <c r="H22" i="11" s="1"/>
  <c r="H20" i="11"/>
  <c r="H16" i="11"/>
  <c r="D28" i="18" l="1"/>
  <c r="E13" i="17" s="1"/>
  <c r="F13" i="17"/>
  <c r="I76" i="14"/>
  <c r="D12" i="17"/>
  <c r="D14" i="17" s="1"/>
  <c r="H23" i="11"/>
  <c r="I75" i="14" l="1"/>
  <c r="E12" i="17" s="1"/>
  <c r="E14" i="17" s="1"/>
  <c r="F12" i="17"/>
  <c r="F14" i="17" s="1"/>
  <c r="H25" i="11"/>
  <c r="D16" i="17"/>
  <c r="D18" i="17" s="1"/>
  <c r="H24" i="11" l="1"/>
  <c r="E16" i="17" s="1"/>
  <c r="E18" i="17" s="1"/>
  <c r="F16" i="17"/>
  <c r="F18" i="17" s="1"/>
</calcChain>
</file>

<file path=xl/sharedStrings.xml><?xml version="1.0" encoding="utf-8"?>
<sst xmlns="http://schemas.openxmlformats.org/spreadsheetml/2006/main" count="293" uniqueCount="219">
  <si>
    <t>Значение натурального показателя</t>
  </si>
  <si>
    <t>Норма затрат трудовых ресурсов</t>
  </si>
  <si>
    <t>Подрядчик:</t>
  </si>
  <si>
    <t>Заказчик:</t>
  </si>
  <si>
    <t>СП ОАО "Брестгазоаппарат"</t>
  </si>
  <si>
    <t>№ п/п</t>
  </si>
  <si>
    <t>Объект:</t>
  </si>
  <si>
    <t>Наименование объекта проектирования, значение натурального показателя</t>
  </si>
  <si>
    <t>Индентификатор нормы</t>
  </si>
  <si>
    <t>Корректирующие коэффициенты</t>
  </si>
  <si>
    <t>Норма трудозатрат (чел-дней)</t>
  </si>
  <si>
    <t>Трудозатраты (чел-дней)</t>
  </si>
  <si>
    <t>Промышленные здания одноэтажноые, основного назначения с мостовыми кранами, м3 объема</t>
  </si>
  <si>
    <t>СНЗТ 2-2014 табл. 2.1 0220110i/0220110j</t>
  </si>
  <si>
    <t>разряд сложности</t>
  </si>
  <si>
    <t>0220110i</t>
  </si>
  <si>
    <t>0220110j</t>
  </si>
  <si>
    <t>НЗТмин=</t>
  </si>
  <si>
    <t>НЗТмакс=</t>
  </si>
  <si>
    <t>Хмин=</t>
  </si>
  <si>
    <t>Хмакс=</t>
  </si>
  <si>
    <t>НЗТб=НЗТмин+(((НЗТмакс-НЗТмин)/(Хмакс-Хмин))х(Хоб-Хмин))</t>
  </si>
  <si>
    <t>Коэффициент, учит. техническую сложность проектирования, Ктех</t>
  </si>
  <si>
    <t>Тарифный коэффициент, Кср.разряд</t>
  </si>
  <si>
    <t>Понижающий коэффициент, учитывающий снижение объема проектных работ, Кор</t>
  </si>
  <si>
    <t>Удельный вес времени использования трудовых ресурсов на проведение проектных работ, Увст</t>
  </si>
  <si>
    <r>
      <rPr>
        <b/>
        <sz val="15"/>
        <color indexed="8"/>
        <rFont val="Liberation Sans"/>
        <family val="2"/>
        <charset val="204"/>
      </rPr>
      <t>ПРОГНОЗНЫЕ ИНДЕКСЫ ЦЕН В СТРОИТЕЛЬСТВЕ С РАЗБИВКОЙ ПО МЕСЯЦАМ НА 2017 - 2020 ГГ.</t>
    </r>
  </si>
  <si>
    <t>Период</t>
  </si>
  <si>
    <t>Индексы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</si>
  <si>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</si>
  <si>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</si>
  <si>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</si>
  <si>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</si>
  <si>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</si>
  <si>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</si>
  <si>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</si>
  <si>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</si>
  <si>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</si>
  <si>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</si>
  <si>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</si>
  <si>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</si>
  <si>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</si>
  <si>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</si>
  <si>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</si>
  <si>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</si>
  <si>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</si>
  <si>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</si>
  <si>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</si>
  <si>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</si>
  <si>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</si>
  <si>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</si>
  <si>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</si>
  <si>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Значения тарифных коэффициентов</t>
  </si>
  <si>
    <t>Хоб=</t>
  </si>
  <si>
    <t>Стоимость работ (услуг), приходящаяся на 1 чел-день работы исполнителя 14-го разряда, установленная по состоянию на 01.01.2026</t>
  </si>
  <si>
    <t>Стоимость проектных работ, приходящихся на 1 человеко-день исполнителя 14 разряда, скорректированная на срок, требуемый для разработки проектной документации, руб</t>
  </si>
  <si>
    <t>Общая стоимость проектных работ, руб</t>
  </si>
  <si>
    <t>НДС 20%, руб:</t>
  </si>
  <si>
    <t>Итого с НДС, руб:</t>
  </si>
  <si>
    <t>Произведение значений прогнозных индексов цен в строительстве с разбивкой по месяцам за период с января текущего  до месяца, предшествующего месяцу, в котором планируется начало выполнения работ (январь 2026 - сентябрь 2026), Io</t>
  </si>
  <si>
    <t>Произведение значений прогнозных индексов цен в строительстве с разбивкой по месяцам за период с месяца, в котором планируется начало выполнения работ, до месяца, в котором планируется из завершение (октябрь 2026 - декабрь 2026), Ip</t>
  </si>
  <si>
    <t>Характеристика работ</t>
  </si>
  <si>
    <t>№ частей, глав, таблиц, пунктов раздела Сборника</t>
  </si>
  <si>
    <t>Расчет норм затрат</t>
  </si>
  <si>
    <t>Среднее значение тарифных разрядов</t>
  </si>
  <si>
    <t>Тарифный коэффициент</t>
  </si>
  <si>
    <t>Общие положения</t>
  </si>
  <si>
    <t>п.1.6.1 Глава 1</t>
  </si>
  <si>
    <t>п.1.6.2 Глава 1</t>
  </si>
  <si>
    <t>п.1.6.3 Глава 1</t>
  </si>
  <si>
    <t>м3</t>
  </si>
  <si>
    <t>Итого:</t>
  </si>
  <si>
    <t>Нормы затрат трудовых ресурсов на выполнение обследовательских работ</t>
  </si>
  <si>
    <t>п.2.4 Глава 2 (не более 8)</t>
  </si>
  <si>
    <t>п.2.5.1 Глава 2</t>
  </si>
  <si>
    <t>п.2.5.2 Глава 2</t>
  </si>
  <si>
    <t>п.2.5.3 Глава 2</t>
  </si>
  <si>
    <t>п.2.5.4 Глава 2</t>
  </si>
  <si>
    <t>п.2.5.5 Глава 2</t>
  </si>
  <si>
    <t>п.2.5.6 Глава 2</t>
  </si>
  <si>
    <t>п.2.5.7 Глава 2</t>
  </si>
  <si>
    <t>п.2.5.8 Глава 2</t>
  </si>
  <si>
    <t>п.2.5.9 Глава 2</t>
  </si>
  <si>
    <t>п.2.5.10 Глава 2</t>
  </si>
  <si>
    <t>п.2.5.11 Глава 2</t>
  </si>
  <si>
    <t>п.2.5.12 Глава 2</t>
  </si>
  <si>
    <t>п.2.5.13 Глава 2</t>
  </si>
  <si>
    <t>п.2.5.14 Глава 2</t>
  </si>
  <si>
    <t>п.2.5.15 Глава 2</t>
  </si>
  <si>
    <t>п.2.5.16 Глава 2</t>
  </si>
  <si>
    <t>п.2.5.17 Глава 2</t>
  </si>
  <si>
    <t>п.2.5.18 Глава 2</t>
  </si>
  <si>
    <t>п.2.5.19 Глава 2</t>
  </si>
  <si>
    <t>Категория  сложности здания табл. 2.1 Глава 1</t>
  </si>
  <si>
    <t>II</t>
  </si>
  <si>
    <t>Сбор исходных данных</t>
  </si>
  <si>
    <t>Категория  сложности работ п. 2.1.2 Глава 2 Раздел 2.1</t>
  </si>
  <si>
    <t>табл. 2.2 Глава 2 Раздел 2.1</t>
  </si>
  <si>
    <t>Распределение по отдельным видам конструкций</t>
  </si>
  <si>
    <t>табл. 2.4 Глава 2 Раздел 2.1</t>
  </si>
  <si>
    <t>Обмерные работы</t>
  </si>
  <si>
    <t>Категория  сложности работ п. 2.2.2 Глава 2 Раздел 2.2</t>
  </si>
  <si>
    <t>п.2.2.6.1 Глава 2 Раздел 2.2</t>
  </si>
  <si>
    <t>п.2.2.6.2 Глава 2 Раздел 2.2</t>
  </si>
  <si>
    <t>табл. 2.5 Глава 2 Раздел 2.2</t>
  </si>
  <si>
    <t>табл. 2.7 Глава 2 Раздел 2.2</t>
  </si>
  <si>
    <t>Работы по обследованию зданий и сооружений</t>
  </si>
  <si>
    <t>Категория  сложности работ п. 2.3.2 Глава 2 Раздел 2.3</t>
  </si>
  <si>
    <t>III</t>
  </si>
  <si>
    <t>табл. 2.8 Глава 2 Раздел 2.3</t>
  </si>
  <si>
    <t>табл. 2.10 Глава 2 Раздел 2.3</t>
  </si>
  <si>
    <t>п.2.3.6.1 Глава 2 Раздел 2.3</t>
  </si>
  <si>
    <t>п.2.3.6.2 Глава 2 Раздел 2.3</t>
  </si>
  <si>
    <t>п.2.3.6.3 Глава 2 Раздел 2.3</t>
  </si>
  <si>
    <t>п.2.3.6.4 Глава 2 Раздел 2.3</t>
  </si>
  <si>
    <t>п.2.3.8.1 Глава 2 Раздел 2.3</t>
  </si>
  <si>
    <t>п.2.3.8.2 Глава 2 Раздел 2.3</t>
  </si>
  <si>
    <t>НЗТiОП отдельных ж/б констр</t>
  </si>
  <si>
    <t>-</t>
  </si>
  <si>
    <t>табл. 2.11 Глава 2 Раздел 2.3</t>
  </si>
  <si>
    <t>НЗТiОП длит контроль за сост констр=</t>
  </si>
  <si>
    <t>табл. 2.12 Глава 2 Раздел 2.3</t>
  </si>
  <si>
    <t>Составление технического отчета</t>
  </si>
  <si>
    <t>Категория  сложности работ п. 2.4.2 Глава 2 Раздел 2.4</t>
  </si>
  <si>
    <t>п.2.4.6.1 Глава 2 Раздел 2.4</t>
  </si>
  <si>
    <t>п.2.4.6.2 Глава 2 Раздел 2.4</t>
  </si>
  <si>
    <t>п.2.4.6.3 Глава 2 Раздел 2.4</t>
  </si>
  <si>
    <t>п.2.4.6.4 Глава 2 Раздел 2.4</t>
  </si>
  <si>
    <t>НЗТiОП=
(1821305а)</t>
  </si>
  <si>
    <t>табл. 2.13 Глава 2 Раздел 2.4</t>
  </si>
  <si>
    <t>Проведение испытаний конструкций, определение прочности бетона, кирпич, лабораторные испытания строительных материалов</t>
  </si>
  <si>
    <t>п.2.5.4 Глава 2 Раздел 2.5</t>
  </si>
  <si>
    <t>НЗТiОП стат натур испыт сб ж/б констр=
(1821501а)</t>
  </si>
  <si>
    <t>табл. 2.15 Глава 2 Раздел 2.5</t>
  </si>
  <si>
    <t>НЗТiОП опред проч. бетона и кирпич. кладки=
(1821501а)</t>
  </si>
  <si>
    <t>табл. 2.16 Глава 2 Раздел 2.5</t>
  </si>
  <si>
    <t>НЗТiОП лаб.раб. по испыт. строймат, констр и др. раб=
(1821501а)</t>
  </si>
  <si>
    <t>табл. 2.17 Глава 2 Раздел 2.5</t>
  </si>
  <si>
    <t>К р =</t>
  </si>
  <si>
    <t>Ст-сть работ, приходящаяся на 1 чел.-день специалиста 14 разряда на 01.01.2026 г., руб</t>
  </si>
  <si>
    <t>НДС 20%:</t>
  </si>
  <si>
    <t>Итого с НДС:</t>
  </si>
  <si>
    <r>
      <t>К</t>
    </r>
    <r>
      <rPr>
        <sz val="10"/>
        <color indexed="8"/>
        <rFont val="Comic Sans MS"/>
        <family val="4"/>
        <charset val="204"/>
      </rPr>
      <t>18.101=</t>
    </r>
  </si>
  <si>
    <r>
      <t>К</t>
    </r>
    <r>
      <rPr>
        <sz val="10"/>
        <color indexed="8"/>
        <rFont val="Comic Sans MS"/>
        <family val="4"/>
        <charset val="204"/>
      </rPr>
      <t>18.102=</t>
    </r>
  </si>
  <si>
    <r>
      <t>К</t>
    </r>
    <r>
      <rPr>
        <sz val="10"/>
        <color indexed="8"/>
        <rFont val="Comic Sans MS"/>
        <family val="4"/>
        <charset val="204"/>
      </rPr>
      <t>18.103=</t>
    </r>
  </si>
  <si>
    <r>
      <t>К</t>
    </r>
    <r>
      <rPr>
        <sz val="10"/>
        <color indexed="8"/>
        <rFont val="Comic Sans MS"/>
        <family val="4"/>
        <charset val="204"/>
      </rPr>
      <t>18.ОБ=</t>
    </r>
  </si>
  <si>
    <r>
      <t>К</t>
    </r>
    <r>
      <rPr>
        <sz val="10"/>
        <color indexed="8"/>
        <rFont val="Comic Sans MS"/>
        <family val="4"/>
        <charset val="204"/>
      </rPr>
      <t>18.202=</t>
    </r>
  </si>
  <si>
    <r>
      <t>К</t>
    </r>
    <r>
      <rPr>
        <sz val="10"/>
        <color indexed="8"/>
        <rFont val="Comic Sans MS"/>
        <family val="4"/>
        <charset val="204"/>
      </rPr>
      <t>18.203=</t>
    </r>
  </si>
  <si>
    <r>
      <t>К</t>
    </r>
    <r>
      <rPr>
        <sz val="10"/>
        <color indexed="8"/>
        <rFont val="Comic Sans MS"/>
        <family val="4"/>
        <charset val="204"/>
      </rPr>
      <t>18.204=</t>
    </r>
  </si>
  <si>
    <r>
      <t>К</t>
    </r>
    <r>
      <rPr>
        <sz val="10"/>
        <color indexed="8"/>
        <rFont val="Comic Sans MS"/>
        <family val="4"/>
        <charset val="204"/>
      </rPr>
      <t>18.205=</t>
    </r>
  </si>
  <si>
    <r>
      <t>К</t>
    </r>
    <r>
      <rPr>
        <sz val="10"/>
        <color indexed="8"/>
        <rFont val="Comic Sans MS"/>
        <family val="4"/>
        <charset val="204"/>
      </rPr>
      <t>18.206=</t>
    </r>
  </si>
  <si>
    <r>
      <t>К</t>
    </r>
    <r>
      <rPr>
        <sz val="10"/>
        <color indexed="8"/>
        <rFont val="Comic Sans MS"/>
        <family val="4"/>
        <charset val="204"/>
      </rPr>
      <t>18.207=</t>
    </r>
  </si>
  <si>
    <r>
      <t>К</t>
    </r>
    <r>
      <rPr>
        <sz val="10"/>
        <color indexed="8"/>
        <rFont val="Comic Sans MS"/>
        <family val="4"/>
        <charset val="204"/>
      </rPr>
      <t>18.208=</t>
    </r>
  </si>
  <si>
    <r>
      <t>К</t>
    </r>
    <r>
      <rPr>
        <sz val="10"/>
        <color indexed="8"/>
        <rFont val="Comic Sans MS"/>
        <family val="4"/>
        <charset val="204"/>
      </rPr>
      <t>18.209=</t>
    </r>
  </si>
  <si>
    <r>
      <t>К</t>
    </r>
    <r>
      <rPr>
        <sz val="10"/>
        <color indexed="8"/>
        <rFont val="Comic Sans MS"/>
        <family val="4"/>
        <charset val="204"/>
      </rPr>
      <t>18.210=</t>
    </r>
  </si>
  <si>
    <r>
      <t>К</t>
    </r>
    <r>
      <rPr>
        <sz val="10"/>
        <color indexed="8"/>
        <rFont val="Comic Sans MS"/>
        <family val="4"/>
        <charset val="204"/>
      </rPr>
      <t>18.211=</t>
    </r>
  </si>
  <si>
    <r>
      <t>К</t>
    </r>
    <r>
      <rPr>
        <sz val="10"/>
        <color indexed="8"/>
        <rFont val="Comic Sans MS"/>
        <family val="4"/>
        <charset val="204"/>
      </rPr>
      <t>18.212=</t>
    </r>
  </si>
  <si>
    <r>
      <t>К</t>
    </r>
    <r>
      <rPr>
        <sz val="10"/>
        <color indexed="8"/>
        <rFont val="Comic Sans MS"/>
        <family val="4"/>
        <charset val="204"/>
      </rPr>
      <t>18.213=</t>
    </r>
  </si>
  <si>
    <r>
      <t>К</t>
    </r>
    <r>
      <rPr>
        <sz val="10"/>
        <color indexed="8"/>
        <rFont val="Comic Sans MS"/>
        <family val="4"/>
        <charset val="204"/>
      </rPr>
      <t>18.214=</t>
    </r>
  </si>
  <si>
    <r>
      <t>К</t>
    </r>
    <r>
      <rPr>
        <sz val="10"/>
        <color indexed="8"/>
        <rFont val="Comic Sans MS"/>
        <family val="4"/>
        <charset val="204"/>
      </rPr>
      <t>18.215=</t>
    </r>
  </si>
  <si>
    <r>
      <t>К</t>
    </r>
    <r>
      <rPr>
        <sz val="10"/>
        <color indexed="8"/>
        <rFont val="Comic Sans MS"/>
        <family val="4"/>
        <charset val="204"/>
      </rPr>
      <t>18.216=</t>
    </r>
  </si>
  <si>
    <r>
      <t>К</t>
    </r>
    <r>
      <rPr>
        <sz val="10"/>
        <color indexed="8"/>
        <rFont val="Comic Sans MS"/>
        <family val="4"/>
        <charset val="204"/>
      </rPr>
      <t>18.217=</t>
    </r>
  </si>
  <si>
    <r>
      <t>К</t>
    </r>
    <r>
      <rPr>
        <sz val="10"/>
        <color indexed="8"/>
        <rFont val="Comic Sans MS"/>
        <family val="4"/>
        <charset val="204"/>
      </rPr>
      <t>18.218=</t>
    </r>
  </si>
  <si>
    <r>
      <t>К</t>
    </r>
    <r>
      <rPr>
        <sz val="10"/>
        <color indexed="8"/>
        <rFont val="Comic Sans MS"/>
        <family val="4"/>
        <charset val="204"/>
      </rPr>
      <t>18.219=</t>
    </r>
  </si>
  <si>
    <r>
      <t>К</t>
    </r>
    <r>
      <rPr>
        <sz val="10"/>
        <color indexed="8"/>
        <rFont val="Comic Sans MS"/>
        <family val="4"/>
        <charset val="204"/>
      </rPr>
      <t>18.220=</t>
    </r>
  </si>
  <si>
    <r>
      <t>К</t>
    </r>
    <r>
      <rPr>
        <sz val="10"/>
        <color indexed="8"/>
        <rFont val="Comic Sans MS"/>
        <family val="4"/>
        <charset val="204"/>
      </rPr>
      <t>18.221=</t>
    </r>
  </si>
  <si>
    <r>
      <t>К</t>
    </r>
    <r>
      <rPr>
        <sz val="10"/>
        <color indexed="8"/>
        <rFont val="Comic Sans MS"/>
        <family val="4"/>
        <charset val="204"/>
      </rPr>
      <t>18.222=</t>
    </r>
  </si>
  <si>
    <r>
      <t>К</t>
    </r>
    <r>
      <rPr>
        <sz val="10"/>
        <color indexed="8"/>
        <rFont val="Comic Sans MS"/>
        <family val="4"/>
        <charset val="204"/>
      </rPr>
      <t>18.223=</t>
    </r>
  </si>
  <si>
    <r>
      <t>К</t>
    </r>
    <r>
      <rPr>
        <sz val="10"/>
        <color indexed="8"/>
        <rFont val="Comic Sans MS"/>
        <family val="4"/>
        <charset val="204"/>
      </rPr>
      <t>18.224=</t>
    </r>
  </si>
  <si>
    <r>
      <t>К</t>
    </r>
    <r>
      <rPr>
        <sz val="10"/>
        <color indexed="8"/>
        <rFont val="Comic Sans MS"/>
        <family val="4"/>
        <charset val="204"/>
      </rPr>
      <t>18.225=</t>
    </r>
  </si>
  <si>
    <r>
      <t>К</t>
    </r>
    <r>
      <rPr>
        <sz val="10"/>
        <color indexed="8"/>
        <rFont val="Comic Sans MS"/>
        <family val="4"/>
        <charset val="204"/>
      </rPr>
      <t>18.227=</t>
    </r>
  </si>
  <si>
    <r>
      <t>К</t>
    </r>
    <r>
      <rPr>
        <sz val="10"/>
        <color indexed="8"/>
        <rFont val="Comic Sans MS"/>
        <family val="4"/>
        <charset val="204"/>
      </rPr>
      <t>18.228=</t>
    </r>
  </si>
  <si>
    <r>
      <t>К</t>
    </r>
    <r>
      <rPr>
        <sz val="10"/>
        <color indexed="8"/>
        <rFont val="Comic Sans MS"/>
        <family val="4"/>
        <charset val="204"/>
      </rPr>
      <t>18.229=</t>
    </r>
  </si>
  <si>
    <r>
      <t>К</t>
    </r>
    <r>
      <rPr>
        <sz val="10"/>
        <color indexed="8"/>
        <rFont val="Comic Sans MS"/>
        <family val="4"/>
        <charset val="204"/>
      </rPr>
      <t>18.230=</t>
    </r>
  </si>
  <si>
    <r>
      <t>К</t>
    </r>
    <r>
      <rPr>
        <sz val="10"/>
        <color indexed="8"/>
        <rFont val="Comic Sans MS"/>
        <family val="4"/>
        <charset val="204"/>
      </rPr>
      <t>18.231=</t>
    </r>
  </si>
  <si>
    <r>
      <t>К</t>
    </r>
    <r>
      <rPr>
        <sz val="10"/>
        <color indexed="8"/>
        <rFont val="Comic Sans MS"/>
        <family val="4"/>
        <charset val="204"/>
      </rPr>
      <t>18.232=</t>
    </r>
  </si>
  <si>
    <t>НЗТiОП=
(1820205а)</t>
  </si>
  <si>
    <t>I</t>
  </si>
  <si>
    <t>НЗТiОП=
(1820502а)</t>
  </si>
  <si>
    <t>НЗТiОП=
(1820805а)</t>
  </si>
  <si>
    <t>Понижающий коэффициент, учитывающий снижение объема проектных работ согласно НЗТ 8.01.00-2014 п. 35, Кор</t>
  </si>
  <si>
    <t>Сводная смета</t>
  </si>
  <si>
    <t>№ лок.сметы</t>
  </si>
  <si>
    <t>Наименование объекта</t>
  </si>
  <si>
    <t>Стоимости, руб. (без НДС)</t>
  </si>
  <si>
    <t>НДС, руб.</t>
  </si>
  <si>
    <t>Стоимости, руб. (с НДС)</t>
  </si>
  <si>
    <t>Сопутствующие проектные работы</t>
  </si>
  <si>
    <t>Обследование, составление актов</t>
  </si>
  <si>
    <t>Предпроектные работы</t>
  </si>
  <si>
    <t>Итого</t>
  </si>
  <si>
    <t>Основные проектные работы</t>
  </si>
  <si>
    <t>Общие проектные работы</t>
  </si>
  <si>
    <t>Всего</t>
  </si>
  <si>
    <t>Предварительная Сводная смета</t>
  </si>
  <si>
    <r>
      <rPr>
        <b/>
        <sz val="10"/>
        <color theme="1"/>
        <rFont val="Comic Sans MS"/>
        <family val="4"/>
        <charset val="204"/>
      </rPr>
      <t>Локальная смета №1</t>
    </r>
    <r>
      <rPr>
        <sz val="10"/>
        <color theme="1"/>
        <rFont val="Comic Sans MS"/>
        <family val="4"/>
        <charset val="204"/>
      </rPr>
      <t xml:space="preserve">
на основные проектные работы</t>
    </r>
  </si>
  <si>
    <r>
      <rPr>
        <b/>
        <sz val="10"/>
        <color theme="1"/>
        <rFont val="Comic Sans MS"/>
        <family val="4"/>
        <charset val="204"/>
      </rPr>
      <t xml:space="preserve">Локальная смета №2 </t>
    </r>
    <r>
      <rPr>
        <sz val="10"/>
        <color theme="1"/>
        <rFont val="Comic Sans MS"/>
        <family val="4"/>
        <charset val="204"/>
      </rPr>
      <t xml:space="preserve">
на обследование строительных конструкций</t>
    </r>
  </si>
  <si>
    <r>
      <rPr>
        <b/>
        <sz val="10"/>
        <color theme="1"/>
        <rFont val="Comic Sans MS"/>
        <family val="4"/>
        <charset val="204"/>
      </rPr>
      <t>Локальная смета №3</t>
    </r>
    <r>
      <rPr>
        <sz val="10"/>
        <color theme="1"/>
        <rFont val="Comic Sans MS"/>
        <family val="4"/>
        <charset val="204"/>
      </rPr>
      <t xml:space="preserve">
на дополнительные проектные работы и сопутсвующие работы на основании индивидуальных трудозатрат и среднего тарифного разряда исполнителей
</t>
    </r>
    <r>
      <rPr>
        <b/>
        <sz val="10"/>
        <color theme="1"/>
        <rFont val="Comic Sans MS"/>
        <family val="4"/>
        <charset val="204"/>
      </rPr>
      <t>Охрана окружающей среды, ОВОС и экологический паспорт</t>
    </r>
  </si>
  <si>
    <t>Наименование должностей (по КСД)</t>
  </si>
  <si>
    <t>Тарифный разряд (по ЕТС)</t>
  </si>
  <si>
    <t>Трудоемкость</t>
  </si>
  <si>
    <t>Доля общей трудоемкости, %</t>
  </si>
  <si>
    <t>Величина, чел-дн</t>
  </si>
  <si>
    <t>Начальник отдела</t>
  </si>
  <si>
    <t>Главный инженер проекта</t>
  </si>
  <si>
    <t>Главный специалист отдела</t>
  </si>
  <si>
    <t>Инженер 2 кат</t>
  </si>
  <si>
    <t>Инженер</t>
  </si>
  <si>
    <t>Техник 1 кат</t>
  </si>
  <si>
    <t>Начальник группы</t>
  </si>
  <si>
    <t>Ведущий инженер</t>
  </si>
  <si>
    <t>Инженер 1 кат</t>
  </si>
  <si>
    <t>Итого по всем исполнителям:</t>
  </si>
  <si>
    <t>Средний тарифный разряд призводственного персонала</t>
  </si>
  <si>
    <t>Тарифный коэффициент для перерасчета стоимости</t>
  </si>
  <si>
    <t>Разработка раздела ООС, ОВОС, Экологический паспорт</t>
  </si>
  <si>
    <t>Инженерно-геологические изыскания</t>
  </si>
  <si>
    <r>
      <rPr>
        <b/>
        <sz val="10"/>
        <color theme="1"/>
        <rFont val="Comic Sans MS"/>
        <family val="4"/>
        <charset val="204"/>
      </rPr>
      <t>Локальная смета №4</t>
    </r>
    <r>
      <rPr>
        <sz val="10"/>
        <color theme="1"/>
        <rFont val="Comic Sans MS"/>
        <family val="4"/>
        <charset val="204"/>
      </rPr>
      <t xml:space="preserve">
на дополнительные проектные работы и сопутсвующие работы на основании индивидуальных трудозатрат и среднего тарифного разряда исполнителей
</t>
    </r>
    <r>
      <rPr>
        <b/>
        <sz val="10"/>
        <color theme="1"/>
        <rFont val="Comic Sans MS"/>
        <family val="4"/>
        <charset val="204"/>
      </rPr>
      <t>Предпроектная документация</t>
    </r>
  </si>
  <si>
    <t>«Модернизация капитального строения с инвентарным номером 100/С-95201 (Участок литья), расположенного по адресу: Брестская обл., г. Брест, ул. Строительная, 58А»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</si>
</sst>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00"/>
    <numFmt numFmtId="166" formatCode="0.0000"/>
    <numFmt numFmtId="167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Comic Sans MS"/>
      <family val="4"/>
      <charset val="204"/>
    </font>
    <font>
      <sz val="15"/>
      <color theme="1"/>
      <name val="Comic Sans MS"/>
      <family val="4"/>
      <charset val="204"/>
    </font>
    <font>
      <b/>
      <sz val="15"/>
      <color indexed="8"/>
      <name val="Liberation Sans"/>
      <family val="2"/>
      <charset val="204"/>
    </font>
    <font>
      <sz val="8"/>
      <color rgb="FF000000"/>
      <name val="Comic Sans MS"/>
      <family val="4"/>
      <charset val="204"/>
    </font>
    <font>
      <sz val="10"/>
      <color rgb="FF000000"/>
      <name val="Comic Sans MS"/>
      <family val="4"/>
      <charset val="204"/>
    </font>
    <font>
      <sz val="15"/>
      <name val="Comic Sans MS"/>
      <family val="4"/>
      <charset val="204"/>
    </font>
    <font>
      <sz val="10"/>
      <name val="Comic Sans MS"/>
      <family val="4"/>
      <charset val="204"/>
    </font>
    <font>
      <sz val="10"/>
      <color indexed="8"/>
      <name val="Comic Sans MS"/>
      <family val="4"/>
      <charset val="204"/>
    </font>
    <font>
      <b/>
      <sz val="10"/>
      <color rgb="FF000000"/>
      <name val="Comic Sans MS"/>
      <family val="4"/>
      <charset val="204"/>
    </font>
    <font>
      <b/>
      <sz val="11"/>
      <color theme="1"/>
      <name val="Comic Sans MS"/>
      <family val="4"/>
      <charset val="204"/>
    </font>
    <font>
      <b/>
      <sz val="10"/>
      <color theme="1"/>
      <name val="Comic Sans MS"/>
      <family val="4"/>
      <charset val="204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000080"/>
        <bgColor rgb="FF00008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Border="1"/>
    <xf numFmtId="0" fontId="0" fillId="0" borderId="1" xfId="0" applyBorder="1"/>
    <xf numFmtId="0" fontId="4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3" borderId="0" xfId="0" applyFont="1" applyFill="1"/>
    <xf numFmtId="0" fontId="1" fillId="2" borderId="1" xfId="0" applyFont="1" applyFill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1" fillId="0" borderId="1" xfId="0" applyFont="1" applyBorder="1"/>
    <xf numFmtId="0" fontId="7" fillId="0" borderId="1" xfId="0" applyFont="1" applyBorder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7" fontId="1" fillId="5" borderId="18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8" xfId="0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8" xfId="0" applyFont="1" applyBorder="1" applyAlignment="1">
      <alignment vertical="center" wrapText="1"/>
    </xf>
    <xf numFmtId="0" fontId="1" fillId="0" borderId="28" xfId="0" applyFont="1" applyBorder="1"/>
    <xf numFmtId="167" fontId="1" fillId="0" borderId="13" xfId="0" applyNumberFormat="1" applyFont="1" applyBorder="1" applyAlignment="1">
      <alignment horizontal="center" vertical="center"/>
    </xf>
    <xf numFmtId="2" fontId="1" fillId="0" borderId="29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167" fontId="1" fillId="0" borderId="28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" fontId="1" fillId="0" borderId="29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165" fontId="1" fillId="0" borderId="29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1" fillId="0" borderId="0" xfId="0" applyFont="1" applyBorder="1"/>
    <xf numFmtId="4" fontId="1" fillId="0" borderId="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right" vertical="center" wrapText="1"/>
    </xf>
    <xf numFmtId="4" fontId="9" fillId="0" borderId="28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" fontId="1" fillId="0" borderId="0" xfId="0" applyNumberFormat="1" applyFont="1"/>
    <xf numFmtId="0" fontId="0" fillId="0" borderId="1" xfId="0" applyBorder="1" applyAlignment="1"/>
    <xf numFmtId="0" fontId="0" fillId="0" borderId="0" xfId="0" applyBorder="1" applyAlignment="1"/>
    <xf numFmtId="0" fontId="1" fillId="0" borderId="0" xfId="0" applyFont="1" applyAlignment="1"/>
    <xf numFmtId="0" fontId="1" fillId="0" borderId="2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wrapText="1"/>
    </xf>
    <xf numFmtId="0" fontId="1" fillId="0" borderId="29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167" fontId="1" fillId="0" borderId="13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167" fontId="1" fillId="0" borderId="1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7" fontId="1" fillId="0" borderId="21" xfId="0" applyNumberFormat="1" applyFont="1" applyBorder="1" applyAlignment="1">
      <alignment horizontal="center" vertical="center" wrapText="1"/>
    </xf>
    <xf numFmtId="167" fontId="1" fillId="0" borderId="11" xfId="0" applyNumberFormat="1" applyFont="1" applyBorder="1" applyAlignment="1">
      <alignment horizontal="center" vertical="center" wrapText="1"/>
    </xf>
    <xf numFmtId="167" fontId="1" fillId="0" borderId="20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vertical="center"/>
    </xf>
    <xf numFmtId="0" fontId="1" fillId="0" borderId="28" xfId="0" applyFont="1" applyBorder="1" applyAlignment="1">
      <alignment horizontal="righ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4;&#1050;&#1057;\&#1055;&#1056;&#1054;&#1045;&#1050;&#1058;&#1067;\2026\2026%20&#1056;&#1077;&#1082;&#1086;&#1085;&#1089;&#1090;&#1088;&#1091;&#1082;&#1094;&#1080;&#1103;%20&#1050;&#1058;&#1055;-4\&#1055;&#1088;&#1077;&#1076;&#1074;&#1072;&#1088;&#1080;&#1090;&#1077;&#1083;&#1100;&#1085;&#1072;&#1103;%20&#1089;&#1084;&#1077;&#1090;&#1072;%20&#1050;&#1058;&#1055;-4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К №11 (Обследование)"/>
      <sheetName val="ЛК №10 (Общие работы)"/>
      <sheetName val="ЛК №9 (Выбор и установка ИБП)"/>
      <sheetName val="ЛК №8 (АБП)"/>
      <sheetName val="ЛК №7 (Замена приб. учета)"/>
      <sheetName val="ЛК №6 (Установка доп.ячейки)"/>
      <sheetName val="ЛК №5 (Установка доп.шкафа)"/>
      <sheetName val="ЛК №4 (Проверка трансформат.)"/>
      <sheetName val="ЛК №3 (Выбор уставок)"/>
      <sheetName val="ЛК №2 (РЗ)"/>
      <sheetName val="ЛК №1 (Трансформат.подст.)"/>
      <sheetName val="Сводная смета"/>
      <sheetName val="Прогнозные индексы"/>
      <sheetName val="Тарифные коэффициенты"/>
    </sheetNames>
    <sheetDataSet>
      <sheetData sheetId="0"/>
      <sheetData sheetId="1"/>
      <sheetData sheetId="2"/>
      <sheetData sheetId="3"/>
      <sheetData sheetId="4">
        <row r="9">
          <cell r="H9">
            <v>442.02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>
      <selection activeCell="C7" sqref="C7"/>
    </sheetView>
  </sheetViews>
  <sheetFormatPr defaultRowHeight="15" x14ac:dyDescent="0.3"/>
  <cols>
    <col min="1" max="1" width="5" style="6" customWidth="1"/>
    <col min="2" max="2" width="26.28515625" style="6" customWidth="1"/>
    <col min="3" max="3" width="17.28515625" style="6" customWidth="1"/>
    <col min="4" max="4" width="13.140625" style="6" customWidth="1"/>
    <col min="5" max="5" width="13" style="6" customWidth="1"/>
    <col min="6" max="6" width="11.140625" style="6" customWidth="1"/>
    <col min="7" max="7" width="11.85546875" style="6" customWidth="1"/>
    <col min="8" max="8" width="17.85546875" style="6" customWidth="1"/>
    <col min="9" max="9" width="16.140625" style="6" customWidth="1"/>
    <col min="10" max="16384" width="9.140625" style="6"/>
  </cols>
  <sheetData>
    <row r="1" spans="1:13" ht="31.5" customHeight="1" x14ac:dyDescent="0.3">
      <c r="A1" s="82" t="s">
        <v>195</v>
      </c>
      <c r="B1" s="83"/>
      <c r="C1" s="83"/>
      <c r="D1" s="83"/>
      <c r="E1" s="83"/>
      <c r="F1" s="83"/>
      <c r="G1" s="83"/>
      <c r="H1" s="83"/>
      <c r="I1" s="83"/>
    </row>
    <row r="2" spans="1:13" x14ac:dyDescent="0.3">
      <c r="A2" s="79" t="s">
        <v>3</v>
      </c>
      <c r="B2" s="79"/>
      <c r="C2" s="12" t="s">
        <v>4</v>
      </c>
      <c r="D2" s="12"/>
      <c r="E2" s="12"/>
      <c r="F2" s="12"/>
      <c r="G2" s="12"/>
      <c r="H2" s="12"/>
      <c r="I2" s="12"/>
    </row>
    <row r="3" spans="1:13" x14ac:dyDescent="0.3">
      <c r="A3" s="12"/>
      <c r="B3" s="12"/>
      <c r="C3" s="12"/>
      <c r="D3" s="12"/>
      <c r="E3" s="12"/>
      <c r="F3" s="12"/>
      <c r="G3" s="12"/>
      <c r="H3" s="12"/>
      <c r="I3" s="12"/>
    </row>
    <row r="4" spans="1:13" x14ac:dyDescent="0.3">
      <c r="A4" s="79" t="s">
        <v>2</v>
      </c>
      <c r="B4" s="79"/>
      <c r="C4" s="87"/>
      <c r="D4" s="88"/>
      <c r="E4" s="12"/>
      <c r="F4" s="12"/>
      <c r="G4" s="12"/>
      <c r="H4" s="12"/>
      <c r="I4" s="12"/>
    </row>
    <row r="5" spans="1:13" x14ac:dyDescent="0.3">
      <c r="A5" s="12"/>
      <c r="B5" s="12"/>
      <c r="C5" s="12"/>
      <c r="D5" s="12"/>
      <c r="E5" s="12"/>
      <c r="F5" s="12"/>
      <c r="G5" s="12"/>
      <c r="H5" s="12"/>
      <c r="I5" s="12"/>
    </row>
    <row r="6" spans="1:13" ht="48.75" customHeight="1" x14ac:dyDescent="0.3">
      <c r="A6" s="89" t="s">
        <v>6</v>
      </c>
      <c r="B6" s="89"/>
      <c r="C6" s="81" t="s">
        <v>218</v>
      </c>
      <c r="D6" s="81"/>
      <c r="E6" s="81"/>
      <c r="F6" s="81"/>
      <c r="G6" s="81"/>
      <c r="H6" s="81"/>
      <c r="I6" s="81"/>
      <c r="J6" s="56"/>
    </row>
    <row r="7" spans="1:13" x14ac:dyDescent="0.3">
      <c r="A7" s="12"/>
      <c r="B7" s="12"/>
      <c r="C7" s="12"/>
      <c r="D7" s="12"/>
      <c r="E7" s="12"/>
      <c r="F7" s="12"/>
      <c r="G7" s="12"/>
      <c r="H7" s="12"/>
      <c r="I7" s="12"/>
    </row>
    <row r="8" spans="1:13" ht="45" x14ac:dyDescent="0.3">
      <c r="A8" s="19" t="s">
        <v>5</v>
      </c>
      <c r="B8" s="19" t="s">
        <v>7</v>
      </c>
      <c r="C8" s="19" t="s">
        <v>8</v>
      </c>
      <c r="D8" s="80" t="s">
        <v>10</v>
      </c>
      <c r="E8" s="80"/>
      <c r="F8" s="80" t="s">
        <v>0</v>
      </c>
      <c r="G8" s="80"/>
      <c r="H8" s="19" t="s">
        <v>9</v>
      </c>
      <c r="I8" s="19" t="s">
        <v>11</v>
      </c>
      <c r="J8" s="64"/>
      <c r="K8" s="64"/>
      <c r="L8" s="64"/>
      <c r="M8" s="64"/>
    </row>
    <row r="9" spans="1:13" x14ac:dyDescent="0.3">
      <c r="A9" s="26">
        <v>1</v>
      </c>
      <c r="B9" s="26">
        <v>2</v>
      </c>
      <c r="C9" s="26">
        <v>3</v>
      </c>
      <c r="D9" s="75">
        <v>4</v>
      </c>
      <c r="E9" s="75"/>
      <c r="F9" s="75">
        <v>5</v>
      </c>
      <c r="G9" s="75"/>
      <c r="H9" s="26">
        <v>6</v>
      </c>
      <c r="I9" s="26">
        <v>7</v>
      </c>
    </row>
    <row r="10" spans="1:13" ht="19.5" customHeight="1" x14ac:dyDescent="0.3">
      <c r="A10" s="75">
        <v>1</v>
      </c>
      <c r="B10" s="80" t="s">
        <v>12</v>
      </c>
      <c r="C10" s="79" t="s">
        <v>13</v>
      </c>
      <c r="D10" s="79"/>
      <c r="E10" s="79"/>
      <c r="F10" s="75" t="s">
        <v>14</v>
      </c>
      <c r="G10" s="75"/>
      <c r="H10" s="65">
        <v>14.1</v>
      </c>
      <c r="I10" s="66"/>
    </row>
    <row r="11" spans="1:13" ht="13.5" customHeight="1" x14ac:dyDescent="0.3">
      <c r="A11" s="75"/>
      <c r="B11" s="80"/>
      <c r="C11" s="66" t="s">
        <v>21</v>
      </c>
      <c r="D11" s="66"/>
      <c r="E11" s="66"/>
      <c r="F11" s="66"/>
      <c r="G11" s="66"/>
      <c r="H11" s="66"/>
      <c r="I11" s="66"/>
    </row>
    <row r="12" spans="1:13" x14ac:dyDescent="0.3">
      <c r="A12" s="75"/>
      <c r="B12" s="80"/>
      <c r="C12" s="66" t="s">
        <v>53</v>
      </c>
      <c r="D12" s="20">
        <v>66500</v>
      </c>
      <c r="E12" s="66"/>
      <c r="F12" s="66"/>
      <c r="G12" s="66"/>
      <c r="H12" s="66"/>
      <c r="I12" s="66"/>
    </row>
    <row r="13" spans="1:13" x14ac:dyDescent="0.3">
      <c r="A13" s="75"/>
      <c r="B13" s="80"/>
      <c r="C13" s="66" t="s">
        <v>15</v>
      </c>
      <c r="D13" s="66" t="s">
        <v>17</v>
      </c>
      <c r="E13" s="20">
        <v>2638</v>
      </c>
      <c r="F13" s="66" t="s">
        <v>19</v>
      </c>
      <c r="G13" s="20">
        <v>50000</v>
      </c>
      <c r="H13" s="66"/>
      <c r="I13" s="66"/>
    </row>
    <row r="14" spans="1:13" x14ac:dyDescent="0.3">
      <c r="A14" s="75"/>
      <c r="B14" s="80"/>
      <c r="C14" s="66" t="s">
        <v>16</v>
      </c>
      <c r="D14" s="66" t="s">
        <v>18</v>
      </c>
      <c r="E14" s="20">
        <v>5033</v>
      </c>
      <c r="F14" s="66" t="s">
        <v>20</v>
      </c>
      <c r="G14" s="20">
        <v>100000</v>
      </c>
      <c r="H14" s="66"/>
      <c r="I14" s="20">
        <f>E13+(((E14-E13)/(G14-G13))*(D12-G13))</f>
        <v>3428.35</v>
      </c>
    </row>
    <row r="15" spans="1:13" ht="15" customHeight="1" x14ac:dyDescent="0.3">
      <c r="A15" s="75"/>
      <c r="B15" s="80"/>
      <c r="C15" s="81" t="s">
        <v>22</v>
      </c>
      <c r="D15" s="81"/>
      <c r="E15" s="81"/>
      <c r="F15" s="81"/>
      <c r="G15" s="81"/>
      <c r="H15" s="65">
        <v>1.45</v>
      </c>
      <c r="I15" s="20"/>
    </row>
    <row r="16" spans="1:13" x14ac:dyDescent="0.3">
      <c r="A16" s="75"/>
      <c r="B16" s="80"/>
      <c r="C16" s="84" t="s">
        <v>23</v>
      </c>
      <c r="D16" s="85"/>
      <c r="E16" s="85"/>
      <c r="F16" s="85"/>
      <c r="G16" s="86"/>
      <c r="H16" s="66">
        <f>'Тарифные коэффиниенты'!L5</f>
        <v>1.006</v>
      </c>
      <c r="I16" s="66"/>
    </row>
    <row r="17" spans="1:9" ht="27.75" customHeight="1" x14ac:dyDescent="0.3">
      <c r="A17" s="75"/>
      <c r="B17" s="80"/>
      <c r="C17" s="81" t="s">
        <v>24</v>
      </c>
      <c r="D17" s="81"/>
      <c r="E17" s="81"/>
      <c r="F17" s="81"/>
      <c r="G17" s="81"/>
      <c r="H17" s="66">
        <v>0.6</v>
      </c>
      <c r="I17" s="66"/>
    </row>
    <row r="18" spans="1:9" ht="28.5" customHeight="1" x14ac:dyDescent="0.3">
      <c r="A18" s="75"/>
      <c r="B18" s="80"/>
      <c r="C18" s="81" t="s">
        <v>25</v>
      </c>
      <c r="D18" s="81"/>
      <c r="E18" s="81"/>
      <c r="F18" s="81"/>
      <c r="G18" s="81"/>
      <c r="H18" s="66">
        <v>0.06</v>
      </c>
      <c r="I18" s="66"/>
    </row>
    <row r="19" spans="1:9" ht="27" customHeight="1" x14ac:dyDescent="0.3">
      <c r="A19" s="75"/>
      <c r="B19" s="80"/>
      <c r="C19" s="81" t="s">
        <v>54</v>
      </c>
      <c r="D19" s="81"/>
      <c r="E19" s="81"/>
      <c r="F19" s="81"/>
      <c r="G19" s="81"/>
      <c r="H19" s="66">
        <v>442.02</v>
      </c>
      <c r="I19" s="66"/>
    </row>
    <row r="20" spans="1:9" ht="60" customHeight="1" x14ac:dyDescent="0.3">
      <c r="A20" s="75"/>
      <c r="B20" s="80"/>
      <c r="C20" s="76" t="s">
        <v>59</v>
      </c>
      <c r="D20" s="77"/>
      <c r="E20" s="77"/>
      <c r="F20" s="77"/>
      <c r="G20" s="78"/>
      <c r="H20" s="67">
        <f>'Прогнозные индексы'!K5*'Прогнозные индексы'!K6*'Прогнозные индексы'!K7*'Прогнозные индексы'!K8*'Прогнозные индексы'!K9*'Прогнозные индексы'!K10*'Прогнозные индексы'!K11*'Прогнозные индексы'!K12*'Прогнозные индексы'!K13</f>
        <v>1.1123420703912208</v>
      </c>
      <c r="I20" s="66"/>
    </row>
    <row r="21" spans="1:9" ht="59.25" customHeight="1" x14ac:dyDescent="0.3">
      <c r="A21" s="75"/>
      <c r="B21" s="80"/>
      <c r="C21" s="76" t="s">
        <v>60</v>
      </c>
      <c r="D21" s="77"/>
      <c r="E21" s="77"/>
      <c r="F21" s="77"/>
      <c r="G21" s="78"/>
      <c r="H21" s="67">
        <f>'Прогнозные индексы'!K14*'Прогнозные индексы'!K15*'Прогнозные индексы'!K16</f>
        <v>1.036126515159</v>
      </c>
      <c r="I21" s="66"/>
    </row>
    <row r="22" spans="1:9" ht="45" customHeight="1" x14ac:dyDescent="0.3">
      <c r="A22" s="75"/>
      <c r="B22" s="80"/>
      <c r="C22" s="81" t="s">
        <v>55</v>
      </c>
      <c r="D22" s="81"/>
      <c r="E22" s="81"/>
      <c r="F22" s="81"/>
      <c r="G22" s="81"/>
      <c r="H22" s="68">
        <f>H19*H20*(1+1/2*(H21-1))</f>
        <v>500.5587382343781</v>
      </c>
      <c r="I22" s="66"/>
    </row>
    <row r="23" spans="1:9" ht="15" customHeight="1" x14ac:dyDescent="0.3">
      <c r="A23" s="75"/>
      <c r="B23" s="80"/>
      <c r="C23" s="81" t="s">
        <v>56</v>
      </c>
      <c r="D23" s="81"/>
      <c r="E23" s="81"/>
      <c r="F23" s="81"/>
      <c r="G23" s="81"/>
      <c r="H23" s="69">
        <f>I14*H15*H16*H17*H18*H22</f>
        <v>90117.40628211906</v>
      </c>
      <c r="I23" s="66"/>
    </row>
    <row r="24" spans="1:9" x14ac:dyDescent="0.3">
      <c r="A24" s="75"/>
      <c r="B24" s="80"/>
      <c r="C24" s="81" t="s">
        <v>57</v>
      </c>
      <c r="D24" s="81"/>
      <c r="E24" s="81"/>
      <c r="F24" s="81"/>
      <c r="G24" s="81"/>
      <c r="H24" s="69">
        <f>H25-H23</f>
        <v>18023.481256423809</v>
      </c>
      <c r="I24" s="66"/>
    </row>
    <row r="25" spans="1:9" x14ac:dyDescent="0.3">
      <c r="A25" s="75"/>
      <c r="B25" s="80"/>
      <c r="C25" s="81" t="s">
        <v>58</v>
      </c>
      <c r="D25" s="81"/>
      <c r="E25" s="81"/>
      <c r="F25" s="81"/>
      <c r="G25" s="81"/>
      <c r="H25" s="69">
        <f>H23*1.2</f>
        <v>108140.88753854287</v>
      </c>
      <c r="I25" s="66"/>
    </row>
  </sheetData>
  <mergeCells count="25">
    <mergeCell ref="A1:I1"/>
    <mergeCell ref="C16:G16"/>
    <mergeCell ref="C17:G17"/>
    <mergeCell ref="C18:G18"/>
    <mergeCell ref="C22:G22"/>
    <mergeCell ref="C4:D4"/>
    <mergeCell ref="C19:G19"/>
    <mergeCell ref="A2:B2"/>
    <mergeCell ref="A4:B4"/>
    <mergeCell ref="C6:I6"/>
    <mergeCell ref="A6:B6"/>
    <mergeCell ref="C15:G15"/>
    <mergeCell ref="A10:A25"/>
    <mergeCell ref="C20:G20"/>
    <mergeCell ref="C21:G21"/>
    <mergeCell ref="C10:E10"/>
    <mergeCell ref="D8:E8"/>
    <mergeCell ref="D9:E9"/>
    <mergeCell ref="F8:G8"/>
    <mergeCell ref="F9:G9"/>
    <mergeCell ref="F10:G10"/>
    <mergeCell ref="C24:G24"/>
    <mergeCell ref="C25:G25"/>
    <mergeCell ref="B10:B25"/>
    <mergeCell ref="C23:G23"/>
  </mergeCells>
  <pageMargins left="1.1811023622047245" right="0.59055118110236227" top="0.59055118110236227" bottom="0.59055118110236227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workbookViewId="0">
      <selection activeCell="B7" sqref="B7:C7"/>
    </sheetView>
  </sheetViews>
  <sheetFormatPr defaultRowHeight="15" x14ac:dyDescent="0.3"/>
  <cols>
    <col min="1" max="1" width="6.7109375" style="6" customWidth="1"/>
    <col min="2" max="2" width="10.85546875" style="6" customWidth="1"/>
    <col min="3" max="3" width="11.42578125" style="6" customWidth="1"/>
    <col min="4" max="4" width="23.42578125" style="6" customWidth="1"/>
    <col min="5" max="5" width="27.42578125" style="6" customWidth="1"/>
    <col min="6" max="6" width="16.28515625" style="6" customWidth="1"/>
    <col min="7" max="7" width="11.28515625" style="6" customWidth="1"/>
    <col min="8" max="8" width="11" style="6" customWidth="1"/>
    <col min="9" max="9" width="12.5703125" style="6" customWidth="1"/>
    <col min="10" max="10" width="14.28515625" style="6" customWidth="1"/>
    <col min="11" max="16384" width="9.140625" style="6"/>
  </cols>
  <sheetData>
    <row r="1" spans="1:11" ht="32.25" customHeight="1" x14ac:dyDescent="0.3">
      <c r="A1" s="120" t="s">
        <v>196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1" x14ac:dyDescent="0.3">
      <c r="A2" s="79" t="s">
        <v>3</v>
      </c>
      <c r="B2" s="79"/>
      <c r="C2" s="12" t="s">
        <v>4</v>
      </c>
      <c r="D2" s="12"/>
      <c r="E2" s="48"/>
      <c r="F2" s="48"/>
      <c r="G2" s="48"/>
      <c r="H2" s="48"/>
      <c r="I2" s="48"/>
      <c r="J2" s="48"/>
    </row>
    <row r="3" spans="1:11" x14ac:dyDescent="0.3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1" x14ac:dyDescent="0.3">
      <c r="A4" s="79" t="s">
        <v>2</v>
      </c>
      <c r="B4" s="79"/>
      <c r="C4" s="106"/>
      <c r="D4" s="106"/>
      <c r="E4" s="48"/>
      <c r="F4" s="48"/>
      <c r="G4" s="48"/>
      <c r="H4" s="48"/>
      <c r="I4" s="48"/>
      <c r="J4" s="48"/>
    </row>
    <row r="5" spans="1:1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</row>
    <row r="6" spans="1:11" ht="52.5" customHeight="1" thickBot="1" x14ac:dyDescent="0.35">
      <c r="A6" s="124" t="s">
        <v>6</v>
      </c>
      <c r="B6" s="124"/>
      <c r="C6" s="112" t="s">
        <v>218</v>
      </c>
      <c r="D6" s="112"/>
      <c r="E6" s="112"/>
      <c r="F6" s="112"/>
      <c r="G6" s="112"/>
      <c r="H6" s="112"/>
      <c r="I6" s="112"/>
      <c r="J6" s="112"/>
    </row>
    <row r="7" spans="1:11" ht="57" customHeight="1" thickBot="1" x14ac:dyDescent="0.35">
      <c r="A7" s="14" t="s">
        <v>5</v>
      </c>
      <c r="B7" s="90" t="s">
        <v>61</v>
      </c>
      <c r="C7" s="90"/>
      <c r="D7" s="90" t="s">
        <v>62</v>
      </c>
      <c r="E7" s="90"/>
      <c r="F7" s="90"/>
      <c r="G7" s="15" t="s">
        <v>63</v>
      </c>
      <c r="H7" s="15" t="s">
        <v>1</v>
      </c>
      <c r="I7" s="15" t="s">
        <v>64</v>
      </c>
      <c r="J7" s="16" t="s">
        <v>65</v>
      </c>
    </row>
    <row r="8" spans="1:11" ht="15.75" thickBot="1" x14ac:dyDescent="0.35">
      <c r="A8" s="17">
        <v>1</v>
      </c>
      <c r="B8" s="91">
        <v>2</v>
      </c>
      <c r="C8" s="91"/>
      <c r="D8" s="91">
        <v>3</v>
      </c>
      <c r="E8" s="91"/>
      <c r="F8" s="91"/>
      <c r="G8" s="17">
        <v>4</v>
      </c>
      <c r="H8" s="17">
        <v>5</v>
      </c>
      <c r="I8" s="17">
        <v>6</v>
      </c>
      <c r="J8" s="17">
        <v>7</v>
      </c>
      <c r="K8" s="60"/>
    </row>
    <row r="9" spans="1:11" ht="21" customHeight="1" x14ac:dyDescent="0.3">
      <c r="A9" s="92">
        <v>1</v>
      </c>
      <c r="B9" s="95" t="s">
        <v>66</v>
      </c>
      <c r="C9" s="95"/>
      <c r="D9" s="18" t="s">
        <v>142</v>
      </c>
      <c r="E9" s="18">
        <v>1</v>
      </c>
      <c r="F9" s="18" t="s">
        <v>67</v>
      </c>
      <c r="G9" s="95"/>
      <c r="H9" s="95"/>
      <c r="I9" s="95"/>
      <c r="J9" s="97"/>
    </row>
    <row r="10" spans="1:11" ht="22.5" customHeight="1" x14ac:dyDescent="0.3">
      <c r="A10" s="93"/>
      <c r="B10" s="80"/>
      <c r="C10" s="80"/>
      <c r="D10" s="19" t="s">
        <v>143</v>
      </c>
      <c r="E10" s="19">
        <v>1</v>
      </c>
      <c r="F10" s="19" t="s">
        <v>68</v>
      </c>
      <c r="G10" s="80"/>
      <c r="H10" s="80"/>
      <c r="I10" s="80"/>
      <c r="J10" s="98"/>
    </row>
    <row r="11" spans="1:11" ht="20.25" customHeight="1" x14ac:dyDescent="0.3">
      <c r="A11" s="93"/>
      <c r="B11" s="80"/>
      <c r="C11" s="80"/>
      <c r="D11" s="19" t="s">
        <v>144</v>
      </c>
      <c r="E11" s="19">
        <v>1</v>
      </c>
      <c r="F11" s="19" t="s">
        <v>69</v>
      </c>
      <c r="G11" s="80"/>
      <c r="H11" s="80"/>
      <c r="I11" s="80"/>
      <c r="J11" s="98"/>
    </row>
    <row r="12" spans="1:11" ht="15.75" thickBot="1" x14ac:dyDescent="0.35">
      <c r="A12" s="94"/>
      <c r="B12" s="20">
        <v>3990</v>
      </c>
      <c r="C12" s="21" t="s">
        <v>70</v>
      </c>
      <c r="D12" s="96" t="s">
        <v>71</v>
      </c>
      <c r="E12" s="96"/>
      <c r="F12" s="22">
        <v>1</v>
      </c>
      <c r="G12" s="96"/>
      <c r="H12" s="96"/>
      <c r="I12" s="96"/>
      <c r="J12" s="99"/>
    </row>
    <row r="13" spans="1:11" ht="27" customHeight="1" x14ac:dyDescent="0.3">
      <c r="A13" s="92">
        <v>2</v>
      </c>
      <c r="B13" s="95" t="s">
        <v>72</v>
      </c>
      <c r="C13" s="95"/>
      <c r="D13" s="18" t="s">
        <v>145</v>
      </c>
      <c r="E13" s="19">
        <v>4</v>
      </c>
      <c r="F13" s="18" t="s">
        <v>73</v>
      </c>
      <c r="G13" s="95"/>
      <c r="H13" s="95"/>
      <c r="I13" s="95"/>
      <c r="J13" s="97"/>
    </row>
    <row r="14" spans="1:11" ht="18.75" customHeight="1" x14ac:dyDescent="0.3">
      <c r="A14" s="93"/>
      <c r="B14" s="80"/>
      <c r="C14" s="80"/>
      <c r="D14" s="19" t="s">
        <v>146</v>
      </c>
      <c r="E14" s="19">
        <v>1.5</v>
      </c>
      <c r="F14" s="19" t="s">
        <v>74</v>
      </c>
      <c r="G14" s="80"/>
      <c r="H14" s="91"/>
      <c r="I14" s="80"/>
      <c r="J14" s="98"/>
    </row>
    <row r="15" spans="1:11" ht="18" customHeight="1" x14ac:dyDescent="0.3">
      <c r="A15" s="93"/>
      <c r="B15" s="80"/>
      <c r="C15" s="80"/>
      <c r="D15" s="19" t="s">
        <v>147</v>
      </c>
      <c r="E15" s="23">
        <v>1</v>
      </c>
      <c r="F15" s="19" t="s">
        <v>75</v>
      </c>
      <c r="G15" s="80"/>
      <c r="H15" s="91"/>
      <c r="I15" s="80"/>
      <c r="J15" s="98"/>
    </row>
    <row r="16" spans="1:11" ht="18" customHeight="1" x14ac:dyDescent="0.3">
      <c r="A16" s="93"/>
      <c r="B16" s="80"/>
      <c r="C16" s="80"/>
      <c r="D16" s="19" t="s">
        <v>148</v>
      </c>
      <c r="E16" s="23">
        <v>1</v>
      </c>
      <c r="F16" s="19" t="s">
        <v>76</v>
      </c>
      <c r="G16" s="80"/>
      <c r="H16" s="91"/>
      <c r="I16" s="80"/>
      <c r="J16" s="98"/>
    </row>
    <row r="17" spans="1:10" ht="17.25" customHeight="1" x14ac:dyDescent="0.3">
      <c r="A17" s="93"/>
      <c r="B17" s="80"/>
      <c r="C17" s="80"/>
      <c r="D17" s="19" t="s">
        <v>149</v>
      </c>
      <c r="E17" s="23">
        <v>1</v>
      </c>
      <c r="F17" s="19" t="s">
        <v>77</v>
      </c>
      <c r="G17" s="80"/>
      <c r="H17" s="91"/>
      <c r="I17" s="80"/>
      <c r="J17" s="98"/>
    </row>
    <row r="18" spans="1:10" ht="15.75" customHeight="1" x14ac:dyDescent="0.3">
      <c r="A18" s="93"/>
      <c r="B18" s="80"/>
      <c r="C18" s="80"/>
      <c r="D18" s="19" t="s">
        <v>150</v>
      </c>
      <c r="E18" s="23">
        <v>1</v>
      </c>
      <c r="F18" s="19" t="s">
        <v>78</v>
      </c>
      <c r="G18" s="80"/>
      <c r="H18" s="91"/>
      <c r="I18" s="80"/>
      <c r="J18" s="98"/>
    </row>
    <row r="19" spans="1:10" ht="15.75" customHeight="1" x14ac:dyDescent="0.3">
      <c r="A19" s="93"/>
      <c r="B19" s="80"/>
      <c r="C19" s="80"/>
      <c r="D19" s="19" t="s">
        <v>151</v>
      </c>
      <c r="E19" s="23">
        <v>1</v>
      </c>
      <c r="F19" s="19" t="s">
        <v>79</v>
      </c>
      <c r="G19" s="80"/>
      <c r="H19" s="91"/>
      <c r="I19" s="80"/>
      <c r="J19" s="98"/>
    </row>
    <row r="20" spans="1:10" ht="18" customHeight="1" x14ac:dyDescent="0.3">
      <c r="A20" s="93"/>
      <c r="B20" s="80"/>
      <c r="C20" s="80"/>
      <c r="D20" s="19" t="s">
        <v>152</v>
      </c>
      <c r="E20" s="23">
        <v>1</v>
      </c>
      <c r="F20" s="19" t="s">
        <v>80</v>
      </c>
      <c r="G20" s="80"/>
      <c r="H20" s="91"/>
      <c r="I20" s="80"/>
      <c r="J20" s="98"/>
    </row>
    <row r="21" spans="1:10" ht="18" customHeight="1" x14ac:dyDescent="0.3">
      <c r="A21" s="93"/>
      <c r="B21" s="80"/>
      <c r="C21" s="80"/>
      <c r="D21" s="19" t="s">
        <v>153</v>
      </c>
      <c r="E21" s="23">
        <v>1</v>
      </c>
      <c r="F21" s="19" t="s">
        <v>81</v>
      </c>
      <c r="G21" s="80"/>
      <c r="H21" s="91"/>
      <c r="I21" s="80"/>
      <c r="J21" s="98"/>
    </row>
    <row r="22" spans="1:10" ht="17.25" customHeight="1" x14ac:dyDescent="0.3">
      <c r="A22" s="93"/>
      <c r="B22" s="80"/>
      <c r="C22" s="80"/>
      <c r="D22" s="19" t="s">
        <v>154</v>
      </c>
      <c r="E22" s="23">
        <v>1</v>
      </c>
      <c r="F22" s="19" t="s">
        <v>82</v>
      </c>
      <c r="G22" s="80"/>
      <c r="H22" s="91"/>
      <c r="I22" s="80"/>
      <c r="J22" s="98"/>
    </row>
    <row r="23" spans="1:10" ht="18" customHeight="1" x14ac:dyDescent="0.3">
      <c r="A23" s="93"/>
      <c r="B23" s="80"/>
      <c r="C23" s="80"/>
      <c r="D23" s="19" t="s">
        <v>155</v>
      </c>
      <c r="E23" s="23">
        <v>1.1000000000000001</v>
      </c>
      <c r="F23" s="19" t="s">
        <v>83</v>
      </c>
      <c r="G23" s="80"/>
      <c r="H23" s="91"/>
      <c r="I23" s="80"/>
      <c r="J23" s="98"/>
    </row>
    <row r="24" spans="1:10" ht="17.25" customHeight="1" x14ac:dyDescent="0.3">
      <c r="A24" s="93"/>
      <c r="B24" s="80"/>
      <c r="C24" s="80"/>
      <c r="D24" s="19" t="s">
        <v>156</v>
      </c>
      <c r="E24" s="23">
        <v>1</v>
      </c>
      <c r="F24" s="19" t="s">
        <v>84</v>
      </c>
      <c r="G24" s="80"/>
      <c r="H24" s="91"/>
      <c r="I24" s="80"/>
      <c r="J24" s="98"/>
    </row>
    <row r="25" spans="1:10" ht="19.5" customHeight="1" x14ac:dyDescent="0.3">
      <c r="A25" s="93"/>
      <c r="B25" s="80"/>
      <c r="C25" s="80"/>
      <c r="D25" s="19" t="s">
        <v>157</v>
      </c>
      <c r="E25" s="23">
        <v>1</v>
      </c>
      <c r="F25" s="19" t="s">
        <v>85</v>
      </c>
      <c r="G25" s="80"/>
      <c r="H25" s="91"/>
      <c r="I25" s="80"/>
      <c r="J25" s="98"/>
    </row>
    <row r="26" spans="1:10" ht="20.25" customHeight="1" x14ac:dyDescent="0.3">
      <c r="A26" s="93"/>
      <c r="B26" s="80"/>
      <c r="C26" s="80"/>
      <c r="D26" s="19" t="s">
        <v>158</v>
      </c>
      <c r="E26" s="24">
        <v>1.2</v>
      </c>
      <c r="F26" s="19" t="s">
        <v>86</v>
      </c>
      <c r="G26" s="80"/>
      <c r="H26" s="91"/>
      <c r="I26" s="80"/>
      <c r="J26" s="98"/>
    </row>
    <row r="27" spans="1:10" ht="17.25" customHeight="1" x14ac:dyDescent="0.3">
      <c r="A27" s="93"/>
      <c r="B27" s="80"/>
      <c r="C27" s="80"/>
      <c r="D27" s="19" t="s">
        <v>159</v>
      </c>
      <c r="E27" s="24">
        <v>1.1499999999999999</v>
      </c>
      <c r="F27" s="19" t="s">
        <v>87</v>
      </c>
      <c r="G27" s="80"/>
      <c r="H27" s="91"/>
      <c r="I27" s="80"/>
      <c r="J27" s="98"/>
    </row>
    <row r="28" spans="1:10" ht="18" customHeight="1" x14ac:dyDescent="0.3">
      <c r="A28" s="93"/>
      <c r="B28" s="80"/>
      <c r="C28" s="80"/>
      <c r="D28" s="19" t="s">
        <v>160</v>
      </c>
      <c r="E28" s="23">
        <v>1</v>
      </c>
      <c r="F28" s="19" t="s">
        <v>88</v>
      </c>
      <c r="G28" s="80"/>
      <c r="H28" s="91"/>
      <c r="I28" s="80"/>
      <c r="J28" s="98"/>
    </row>
    <row r="29" spans="1:10" ht="21.75" customHeight="1" x14ac:dyDescent="0.3">
      <c r="A29" s="93"/>
      <c r="B29" s="80"/>
      <c r="C29" s="80"/>
      <c r="D29" s="19" t="s">
        <v>161</v>
      </c>
      <c r="E29" s="23">
        <v>1</v>
      </c>
      <c r="F29" s="19" t="s">
        <v>89</v>
      </c>
      <c r="G29" s="80"/>
      <c r="H29" s="91"/>
      <c r="I29" s="80"/>
      <c r="J29" s="98"/>
    </row>
    <row r="30" spans="1:10" ht="21" customHeight="1" x14ac:dyDescent="0.3">
      <c r="A30" s="93"/>
      <c r="B30" s="80"/>
      <c r="C30" s="80"/>
      <c r="D30" s="19" t="s">
        <v>162</v>
      </c>
      <c r="E30" s="23">
        <v>1</v>
      </c>
      <c r="F30" s="19" t="s">
        <v>90</v>
      </c>
      <c r="G30" s="80"/>
      <c r="H30" s="91"/>
      <c r="I30" s="80"/>
      <c r="J30" s="98"/>
    </row>
    <row r="31" spans="1:10" ht="17.25" customHeight="1" x14ac:dyDescent="0.3">
      <c r="A31" s="93"/>
      <c r="B31" s="80"/>
      <c r="C31" s="80"/>
      <c r="D31" s="19" t="s">
        <v>163</v>
      </c>
      <c r="E31" s="23">
        <v>1</v>
      </c>
      <c r="F31" s="19" t="s">
        <v>91</v>
      </c>
      <c r="G31" s="80"/>
      <c r="H31" s="91"/>
      <c r="I31" s="80"/>
      <c r="J31" s="98"/>
    </row>
    <row r="32" spans="1:10" ht="20.25" customHeight="1" x14ac:dyDescent="0.3">
      <c r="A32" s="93"/>
      <c r="B32" s="80"/>
      <c r="C32" s="80"/>
      <c r="D32" s="19" t="s">
        <v>164</v>
      </c>
      <c r="E32" s="23">
        <v>1</v>
      </c>
      <c r="F32" s="19" t="s">
        <v>92</v>
      </c>
      <c r="G32" s="80"/>
      <c r="H32" s="91"/>
      <c r="I32" s="80"/>
      <c r="J32" s="98"/>
    </row>
    <row r="33" spans="1:10" ht="21" customHeight="1" x14ac:dyDescent="0.3">
      <c r="A33" s="93"/>
      <c r="B33" s="80"/>
      <c r="C33" s="80"/>
      <c r="D33" s="81" t="s">
        <v>93</v>
      </c>
      <c r="E33" s="81"/>
      <c r="F33" s="19" t="s">
        <v>94</v>
      </c>
      <c r="G33" s="80"/>
      <c r="H33" s="91"/>
      <c r="I33" s="80"/>
      <c r="J33" s="98"/>
    </row>
    <row r="34" spans="1:10" ht="16.5" customHeight="1" thickBot="1" x14ac:dyDescent="0.35">
      <c r="A34" s="94"/>
      <c r="B34" s="20">
        <v>3990</v>
      </c>
      <c r="C34" s="21" t="s">
        <v>70</v>
      </c>
      <c r="D34" s="96" t="s">
        <v>71</v>
      </c>
      <c r="E34" s="96"/>
      <c r="F34" s="23">
        <v>4</v>
      </c>
      <c r="G34" s="96"/>
      <c r="H34" s="104"/>
      <c r="I34" s="96"/>
      <c r="J34" s="99"/>
    </row>
    <row r="35" spans="1:10" ht="24.75" customHeight="1" x14ac:dyDescent="0.3">
      <c r="A35" s="92">
        <v>3</v>
      </c>
      <c r="B35" s="95" t="s">
        <v>95</v>
      </c>
      <c r="C35" s="95"/>
      <c r="D35" s="100" t="s">
        <v>96</v>
      </c>
      <c r="E35" s="100"/>
      <c r="F35" s="18" t="s">
        <v>94</v>
      </c>
      <c r="G35" s="95"/>
      <c r="H35" s="101">
        <f>E36*E13*E14*(B38/100)*E37</f>
        <v>0.64637999999999984</v>
      </c>
      <c r="I35" s="95">
        <v>14</v>
      </c>
      <c r="J35" s="97">
        <v>1</v>
      </c>
    </row>
    <row r="36" spans="1:10" ht="34.5" customHeight="1" x14ac:dyDescent="0.3">
      <c r="A36" s="93"/>
      <c r="B36" s="80"/>
      <c r="C36" s="80"/>
      <c r="D36" s="25" t="s">
        <v>176</v>
      </c>
      <c r="E36" s="26">
        <v>1.7999999999999999E-2</v>
      </c>
      <c r="F36" s="19" t="s">
        <v>97</v>
      </c>
      <c r="G36" s="80"/>
      <c r="H36" s="102"/>
      <c r="I36" s="80"/>
      <c r="J36" s="98"/>
    </row>
    <row r="37" spans="1:10" ht="27.75" customHeight="1" x14ac:dyDescent="0.3">
      <c r="A37" s="93"/>
      <c r="B37" s="80"/>
      <c r="C37" s="80"/>
      <c r="D37" s="25" t="s">
        <v>98</v>
      </c>
      <c r="E37" s="26">
        <v>0.15</v>
      </c>
      <c r="F37" s="19" t="s">
        <v>99</v>
      </c>
      <c r="G37" s="80"/>
      <c r="H37" s="102"/>
      <c r="I37" s="80"/>
      <c r="J37" s="98"/>
    </row>
    <row r="38" spans="1:10" ht="15.75" thickBot="1" x14ac:dyDescent="0.35">
      <c r="A38" s="94"/>
      <c r="B38" s="21">
        <f>66500*6/100</f>
        <v>3990</v>
      </c>
      <c r="C38" s="21" t="s">
        <v>70</v>
      </c>
      <c r="D38" s="96"/>
      <c r="E38" s="96"/>
      <c r="F38" s="27"/>
      <c r="G38" s="96"/>
      <c r="H38" s="103"/>
      <c r="I38" s="96"/>
      <c r="J38" s="99"/>
    </row>
    <row r="39" spans="1:10" x14ac:dyDescent="0.3">
      <c r="A39" s="92">
        <v>4</v>
      </c>
      <c r="B39" s="95" t="s">
        <v>100</v>
      </c>
      <c r="C39" s="95"/>
      <c r="D39" s="100" t="s">
        <v>101</v>
      </c>
      <c r="E39" s="100"/>
      <c r="F39" s="18" t="s">
        <v>177</v>
      </c>
      <c r="G39" s="95"/>
      <c r="H39" s="108">
        <f>E42*E13*E14*(B44/100)*E40*E43</f>
        <v>1.7093159999999998</v>
      </c>
      <c r="I39" s="95">
        <v>10</v>
      </c>
      <c r="J39" s="97">
        <f>'Тарифные коэффиниенты'!D4</f>
        <v>0.76300000000000001</v>
      </c>
    </row>
    <row r="40" spans="1:10" ht="35.25" customHeight="1" x14ac:dyDescent="0.3">
      <c r="A40" s="93"/>
      <c r="B40" s="80"/>
      <c r="C40" s="80"/>
      <c r="D40" s="28" t="s">
        <v>165</v>
      </c>
      <c r="E40" s="19">
        <v>1</v>
      </c>
      <c r="F40" s="19" t="s">
        <v>102</v>
      </c>
      <c r="G40" s="80"/>
      <c r="H40" s="109"/>
      <c r="I40" s="80"/>
      <c r="J40" s="98"/>
    </row>
    <row r="41" spans="1:10" ht="32.25" customHeight="1" x14ac:dyDescent="0.3">
      <c r="A41" s="93"/>
      <c r="B41" s="80"/>
      <c r="C41" s="80"/>
      <c r="D41" s="28" t="s">
        <v>166</v>
      </c>
      <c r="E41" s="19">
        <v>0.7</v>
      </c>
      <c r="F41" s="19" t="s">
        <v>103</v>
      </c>
      <c r="G41" s="80"/>
      <c r="H41" s="109"/>
      <c r="I41" s="80"/>
      <c r="J41" s="98"/>
    </row>
    <row r="42" spans="1:10" ht="33" customHeight="1" x14ac:dyDescent="0.3">
      <c r="A42" s="93"/>
      <c r="B42" s="80"/>
      <c r="C42" s="80"/>
      <c r="D42" s="25" t="s">
        <v>178</v>
      </c>
      <c r="E42" s="26">
        <v>1.7000000000000001E-2</v>
      </c>
      <c r="F42" s="19" t="s">
        <v>104</v>
      </c>
      <c r="G42" s="80"/>
      <c r="H42" s="109"/>
      <c r="I42" s="80"/>
      <c r="J42" s="98"/>
    </row>
    <row r="43" spans="1:10" ht="36" customHeight="1" x14ac:dyDescent="0.3">
      <c r="A43" s="93"/>
      <c r="B43" s="80"/>
      <c r="C43" s="80"/>
      <c r="D43" s="25" t="s">
        <v>98</v>
      </c>
      <c r="E43" s="26">
        <v>0.42</v>
      </c>
      <c r="F43" s="28" t="s">
        <v>105</v>
      </c>
      <c r="G43" s="80"/>
      <c r="H43" s="109"/>
      <c r="I43" s="80"/>
      <c r="J43" s="98"/>
    </row>
    <row r="44" spans="1:10" ht="15.75" thickBot="1" x14ac:dyDescent="0.35">
      <c r="A44" s="94"/>
      <c r="B44" s="21">
        <f>66500*6/100</f>
        <v>3990</v>
      </c>
      <c r="C44" s="21" t="s">
        <v>70</v>
      </c>
      <c r="D44" s="96"/>
      <c r="E44" s="96"/>
      <c r="F44" s="29"/>
      <c r="G44" s="96"/>
      <c r="H44" s="110"/>
      <c r="I44" s="96"/>
      <c r="J44" s="99"/>
    </row>
    <row r="45" spans="1:10" x14ac:dyDescent="0.3">
      <c r="A45" s="92">
        <v>5</v>
      </c>
      <c r="B45" s="95" t="s">
        <v>106</v>
      </c>
      <c r="C45" s="95"/>
      <c r="D45" s="100" t="s">
        <v>107</v>
      </c>
      <c r="E45" s="100"/>
      <c r="F45" s="18" t="s">
        <v>94</v>
      </c>
      <c r="G45" s="105"/>
      <c r="H45" s="108">
        <f>E46*E13*E14*(B56/100)*E47*E48</f>
        <v>1.3573979999999999</v>
      </c>
      <c r="I45" s="95">
        <v>14</v>
      </c>
      <c r="J45" s="97">
        <v>1</v>
      </c>
    </row>
    <row r="46" spans="1:10" ht="33.75" customHeight="1" x14ac:dyDescent="0.3">
      <c r="A46" s="93"/>
      <c r="B46" s="80"/>
      <c r="C46" s="80"/>
      <c r="D46" s="25" t="s">
        <v>179</v>
      </c>
      <c r="E46" s="26">
        <v>4.4999999999999998E-2</v>
      </c>
      <c r="F46" s="19" t="s">
        <v>109</v>
      </c>
      <c r="G46" s="106"/>
      <c r="H46" s="109"/>
      <c r="I46" s="80"/>
      <c r="J46" s="98"/>
    </row>
    <row r="47" spans="1:10" ht="29.25" customHeight="1" x14ac:dyDescent="0.3">
      <c r="A47" s="93"/>
      <c r="B47" s="80"/>
      <c r="C47" s="80"/>
      <c r="D47" s="25" t="s">
        <v>98</v>
      </c>
      <c r="E47" s="26">
        <v>0.12</v>
      </c>
      <c r="F47" s="19" t="s">
        <v>110</v>
      </c>
      <c r="G47" s="106"/>
      <c r="H47" s="109"/>
      <c r="I47" s="80"/>
      <c r="J47" s="98"/>
    </row>
    <row r="48" spans="1:10" ht="27.75" customHeight="1" x14ac:dyDescent="0.3">
      <c r="A48" s="93"/>
      <c r="B48" s="80"/>
      <c r="C48" s="80"/>
      <c r="D48" s="19" t="s">
        <v>167</v>
      </c>
      <c r="E48" s="19">
        <v>1.05</v>
      </c>
      <c r="F48" s="19" t="s">
        <v>111</v>
      </c>
      <c r="G48" s="106"/>
      <c r="H48" s="109"/>
      <c r="I48" s="80"/>
      <c r="J48" s="98"/>
    </row>
    <row r="49" spans="1:10" ht="31.5" customHeight="1" x14ac:dyDescent="0.3">
      <c r="A49" s="93"/>
      <c r="B49" s="80"/>
      <c r="C49" s="80"/>
      <c r="D49" s="19" t="s">
        <v>168</v>
      </c>
      <c r="E49" s="19">
        <v>1</v>
      </c>
      <c r="F49" s="19" t="s">
        <v>112</v>
      </c>
      <c r="G49" s="106"/>
      <c r="H49" s="109"/>
      <c r="I49" s="80"/>
      <c r="J49" s="98"/>
    </row>
    <row r="50" spans="1:10" ht="31.5" customHeight="1" x14ac:dyDescent="0.3">
      <c r="A50" s="93"/>
      <c r="B50" s="80"/>
      <c r="C50" s="80"/>
      <c r="D50" s="19" t="s">
        <v>169</v>
      </c>
      <c r="E50" s="19">
        <v>1</v>
      </c>
      <c r="F50" s="19" t="s">
        <v>113</v>
      </c>
      <c r="G50" s="106"/>
      <c r="H50" s="109"/>
      <c r="I50" s="80"/>
      <c r="J50" s="98"/>
    </row>
    <row r="51" spans="1:10" ht="31.5" customHeight="1" x14ac:dyDescent="0.3">
      <c r="A51" s="93"/>
      <c r="B51" s="80"/>
      <c r="C51" s="80"/>
      <c r="D51" s="19" t="s">
        <v>170</v>
      </c>
      <c r="E51" s="19">
        <v>1</v>
      </c>
      <c r="F51" s="19" t="s">
        <v>114</v>
      </c>
      <c r="G51" s="106"/>
      <c r="H51" s="109"/>
      <c r="I51" s="80"/>
      <c r="J51" s="98"/>
    </row>
    <row r="52" spans="1:10" ht="29.25" customHeight="1" x14ac:dyDescent="0.3">
      <c r="A52" s="93"/>
      <c r="B52" s="80"/>
      <c r="C52" s="80"/>
      <c r="D52" s="19" t="s">
        <v>171</v>
      </c>
      <c r="E52" s="19">
        <v>1</v>
      </c>
      <c r="F52" s="19" t="s">
        <v>115</v>
      </c>
      <c r="G52" s="106"/>
      <c r="H52" s="109"/>
      <c r="I52" s="80"/>
      <c r="J52" s="98"/>
    </row>
    <row r="53" spans="1:10" ht="28.5" customHeight="1" x14ac:dyDescent="0.3">
      <c r="A53" s="93"/>
      <c r="B53" s="80"/>
      <c r="C53" s="80"/>
      <c r="D53" s="19" t="s">
        <v>172</v>
      </c>
      <c r="E53" s="19">
        <v>1</v>
      </c>
      <c r="F53" s="19" t="s">
        <v>116</v>
      </c>
      <c r="G53" s="106"/>
      <c r="H53" s="109"/>
      <c r="I53" s="80"/>
      <c r="J53" s="98"/>
    </row>
    <row r="54" spans="1:10" ht="33" customHeight="1" x14ac:dyDescent="0.3">
      <c r="A54" s="93"/>
      <c r="B54" s="80"/>
      <c r="C54" s="80"/>
      <c r="D54" s="25" t="s">
        <v>117</v>
      </c>
      <c r="E54" s="26" t="s">
        <v>118</v>
      </c>
      <c r="F54" s="19" t="s">
        <v>119</v>
      </c>
      <c r="G54" s="106"/>
      <c r="H54" s="109"/>
      <c r="I54" s="80"/>
      <c r="J54" s="98"/>
    </row>
    <row r="55" spans="1:10" ht="30.75" customHeight="1" x14ac:dyDescent="0.3">
      <c r="A55" s="93"/>
      <c r="B55" s="80"/>
      <c r="C55" s="80"/>
      <c r="D55" s="25" t="s">
        <v>120</v>
      </c>
      <c r="E55" s="26" t="s">
        <v>118</v>
      </c>
      <c r="F55" s="19" t="s">
        <v>121</v>
      </c>
      <c r="G55" s="106"/>
      <c r="H55" s="109"/>
      <c r="I55" s="80"/>
      <c r="J55" s="98"/>
    </row>
    <row r="56" spans="1:10" ht="15.75" thickBot="1" x14ac:dyDescent="0.35">
      <c r="A56" s="94"/>
      <c r="B56" s="21">
        <f>66500*6/100</f>
        <v>3990</v>
      </c>
      <c r="C56" s="21" t="s">
        <v>70</v>
      </c>
      <c r="D56" s="96"/>
      <c r="E56" s="96"/>
      <c r="F56" s="29"/>
      <c r="G56" s="107"/>
      <c r="H56" s="110"/>
      <c r="I56" s="96"/>
      <c r="J56" s="99"/>
    </row>
    <row r="57" spans="1:10" x14ac:dyDescent="0.3">
      <c r="A57" s="92">
        <v>6</v>
      </c>
      <c r="B57" s="95" t="s">
        <v>122</v>
      </c>
      <c r="C57" s="95"/>
      <c r="D57" s="100" t="s">
        <v>123</v>
      </c>
      <c r="E57" s="100"/>
      <c r="F57" s="18" t="s">
        <v>108</v>
      </c>
      <c r="G57" s="95"/>
      <c r="H57" s="108">
        <f>E62*(B63/100)*E58</f>
        <v>1.7954999999999999</v>
      </c>
      <c r="I57" s="95">
        <v>12.5</v>
      </c>
      <c r="J57" s="97">
        <f>'Тарифные коэффиниенты'!H9</f>
        <v>0.90500000000000003</v>
      </c>
    </row>
    <row r="58" spans="1:10" ht="30" customHeight="1" x14ac:dyDescent="0.3">
      <c r="A58" s="93"/>
      <c r="B58" s="80"/>
      <c r="C58" s="80"/>
      <c r="D58" s="19" t="s">
        <v>173</v>
      </c>
      <c r="E58" s="19">
        <v>1</v>
      </c>
      <c r="F58" s="19" t="s">
        <v>124</v>
      </c>
      <c r="G58" s="80"/>
      <c r="H58" s="109"/>
      <c r="I58" s="80"/>
      <c r="J58" s="98"/>
    </row>
    <row r="59" spans="1:10" ht="30.75" customHeight="1" x14ac:dyDescent="0.3">
      <c r="A59" s="93"/>
      <c r="B59" s="80"/>
      <c r="C59" s="80"/>
      <c r="D59" s="19" t="s">
        <v>174</v>
      </c>
      <c r="E59" s="19">
        <v>1</v>
      </c>
      <c r="F59" s="19" t="s">
        <v>125</v>
      </c>
      <c r="G59" s="80"/>
      <c r="H59" s="109"/>
      <c r="I59" s="80"/>
      <c r="J59" s="98"/>
    </row>
    <row r="60" spans="1:10" ht="34.5" customHeight="1" x14ac:dyDescent="0.3">
      <c r="A60" s="93"/>
      <c r="B60" s="80"/>
      <c r="C60" s="80"/>
      <c r="D60" s="19" t="s">
        <v>170</v>
      </c>
      <c r="E60" s="19">
        <v>1</v>
      </c>
      <c r="F60" s="19" t="s">
        <v>126</v>
      </c>
      <c r="G60" s="80"/>
      <c r="H60" s="109"/>
      <c r="I60" s="80"/>
      <c r="J60" s="98"/>
    </row>
    <row r="61" spans="1:10" ht="34.5" customHeight="1" x14ac:dyDescent="0.3">
      <c r="A61" s="93"/>
      <c r="B61" s="80"/>
      <c r="C61" s="80"/>
      <c r="D61" s="19" t="s">
        <v>175</v>
      </c>
      <c r="E61" s="19">
        <v>1</v>
      </c>
      <c r="F61" s="19" t="s">
        <v>127</v>
      </c>
      <c r="G61" s="80"/>
      <c r="H61" s="109"/>
      <c r="I61" s="80"/>
      <c r="J61" s="98"/>
    </row>
    <row r="62" spans="1:10" ht="39.75" customHeight="1" x14ac:dyDescent="0.3">
      <c r="A62" s="93"/>
      <c r="B62" s="80"/>
      <c r="C62" s="80"/>
      <c r="D62" s="25" t="s">
        <v>128</v>
      </c>
      <c r="E62" s="26">
        <v>4.4999999999999998E-2</v>
      </c>
      <c r="F62" s="19" t="s">
        <v>129</v>
      </c>
      <c r="G62" s="80"/>
      <c r="H62" s="109"/>
      <c r="I62" s="80"/>
      <c r="J62" s="98"/>
    </row>
    <row r="63" spans="1:10" ht="15.75" thickBot="1" x14ac:dyDescent="0.35">
      <c r="A63" s="111"/>
      <c r="B63" s="21">
        <f>66500*6/100</f>
        <v>3990</v>
      </c>
      <c r="C63" s="30" t="s">
        <v>70</v>
      </c>
      <c r="D63" s="112"/>
      <c r="E63" s="112"/>
      <c r="F63" s="31"/>
      <c r="G63" s="112"/>
      <c r="H63" s="109"/>
      <c r="I63" s="112"/>
      <c r="J63" s="113"/>
    </row>
    <row r="64" spans="1:10" ht="30.75" customHeight="1" x14ac:dyDescent="0.3">
      <c r="A64" s="114">
        <v>7</v>
      </c>
      <c r="B64" s="92" t="s">
        <v>130</v>
      </c>
      <c r="C64" s="95"/>
      <c r="D64" s="18" t="s">
        <v>175</v>
      </c>
      <c r="E64" s="18">
        <v>1</v>
      </c>
      <c r="F64" s="18" t="s">
        <v>131</v>
      </c>
      <c r="G64" s="117"/>
      <c r="H64" s="108">
        <v>0</v>
      </c>
      <c r="I64" s="95">
        <v>14</v>
      </c>
      <c r="J64" s="97">
        <v>1</v>
      </c>
    </row>
    <row r="65" spans="1:11" ht="39.75" customHeight="1" x14ac:dyDescent="0.3">
      <c r="A65" s="115"/>
      <c r="B65" s="93"/>
      <c r="C65" s="80"/>
      <c r="D65" s="19" t="s">
        <v>132</v>
      </c>
      <c r="E65" s="19">
        <v>1</v>
      </c>
      <c r="F65" s="19" t="s">
        <v>133</v>
      </c>
      <c r="G65" s="118"/>
      <c r="H65" s="109"/>
      <c r="I65" s="80"/>
      <c r="J65" s="98"/>
    </row>
    <row r="66" spans="1:11" ht="46.5" customHeight="1" x14ac:dyDescent="0.3">
      <c r="A66" s="115"/>
      <c r="B66" s="93"/>
      <c r="C66" s="80"/>
      <c r="D66" s="19" t="s">
        <v>134</v>
      </c>
      <c r="E66" s="19">
        <v>1</v>
      </c>
      <c r="F66" s="19" t="s">
        <v>135</v>
      </c>
      <c r="G66" s="118"/>
      <c r="H66" s="109"/>
      <c r="I66" s="80"/>
      <c r="J66" s="98"/>
    </row>
    <row r="67" spans="1:11" ht="36" customHeight="1" thickBot="1" x14ac:dyDescent="0.35">
      <c r="A67" s="116"/>
      <c r="B67" s="94"/>
      <c r="C67" s="96"/>
      <c r="D67" s="21" t="s">
        <v>136</v>
      </c>
      <c r="E67" s="21">
        <v>1</v>
      </c>
      <c r="F67" s="21" t="s">
        <v>137</v>
      </c>
      <c r="G67" s="119"/>
      <c r="H67" s="110"/>
      <c r="I67" s="96"/>
      <c r="J67" s="99"/>
    </row>
    <row r="68" spans="1:11" x14ac:dyDescent="0.3">
      <c r="A68" s="25"/>
      <c r="B68" s="125" t="s">
        <v>71</v>
      </c>
      <c r="C68" s="125"/>
      <c r="D68" s="32"/>
      <c r="E68" s="32"/>
      <c r="F68" s="32"/>
      <c r="G68" s="33"/>
      <c r="H68" s="34"/>
      <c r="I68" s="35">
        <f>F34*F12*(H35*J35+H39*J39*E40+H45*J45+H57*J57+H64*J64)</f>
        <v>19.731654431999999</v>
      </c>
      <c r="J68" s="36"/>
    </row>
    <row r="69" spans="1:11" ht="27" customHeight="1" x14ac:dyDescent="0.3">
      <c r="A69" s="37"/>
      <c r="B69" s="126" t="s">
        <v>180</v>
      </c>
      <c r="C69" s="127"/>
      <c r="D69" s="127"/>
      <c r="E69" s="128"/>
      <c r="F69" s="38" t="s">
        <v>138</v>
      </c>
      <c r="G69" s="39">
        <v>0.6</v>
      </c>
      <c r="H69" s="40"/>
      <c r="I69" s="35"/>
      <c r="J69" s="41"/>
    </row>
    <row r="70" spans="1:11" ht="19.5" customHeight="1" x14ac:dyDescent="0.3">
      <c r="A70" s="37"/>
      <c r="B70" s="81" t="s">
        <v>139</v>
      </c>
      <c r="C70" s="81"/>
      <c r="D70" s="81"/>
      <c r="E70" s="81"/>
      <c r="F70" s="81"/>
      <c r="G70" s="76"/>
      <c r="H70" s="12"/>
      <c r="I70" s="42">
        <f>'[1]ЛК №7 (Замена приб. учета)'!H9</f>
        <v>442.02</v>
      </c>
      <c r="J70" s="12"/>
    </row>
    <row r="71" spans="1:11" ht="42.75" customHeight="1" x14ac:dyDescent="0.3">
      <c r="A71" s="43"/>
      <c r="B71" s="81" t="s">
        <v>59</v>
      </c>
      <c r="C71" s="81"/>
      <c r="D71" s="81"/>
      <c r="E71" s="81"/>
      <c r="F71" s="81"/>
      <c r="G71" s="76"/>
      <c r="H71" s="12"/>
      <c r="I71" s="44">
        <f>'Прогнозные индексы'!K5*'Прогнозные индексы'!K6*'Прогнозные индексы'!K7*'Прогнозные индексы'!K8*'Прогнозные индексы'!K9*'Прогнозные индексы'!K10*'Прогнозные индексы'!K11*'Прогнозные индексы'!K12*'Прогнозные индексы'!K13</f>
        <v>1.1123420703912208</v>
      </c>
      <c r="J71" s="12"/>
    </row>
    <row r="72" spans="1:11" ht="40.5" customHeight="1" x14ac:dyDescent="0.3">
      <c r="A72" s="43"/>
      <c r="B72" s="76" t="s">
        <v>60</v>
      </c>
      <c r="C72" s="77"/>
      <c r="D72" s="77"/>
      <c r="E72" s="77"/>
      <c r="F72" s="77"/>
      <c r="G72" s="77"/>
      <c r="H72" s="12"/>
      <c r="I72" s="44">
        <f>'Прогнозные индексы'!K14*'Прогнозные индексы'!K15*'Прогнозные индексы'!K16</f>
        <v>1.036126515159</v>
      </c>
      <c r="J72" s="12"/>
    </row>
    <row r="73" spans="1:11" ht="30.75" customHeight="1" x14ac:dyDescent="0.3">
      <c r="A73" s="43"/>
      <c r="B73" s="76" t="s">
        <v>55</v>
      </c>
      <c r="C73" s="77"/>
      <c r="D73" s="77"/>
      <c r="E73" s="77"/>
      <c r="F73" s="77"/>
      <c r="G73" s="77"/>
      <c r="H73" s="12"/>
      <c r="I73" s="42">
        <f>I70*I71*(1+0.5*(I72-1))</f>
        <v>500.5587382343781</v>
      </c>
      <c r="J73" s="12"/>
    </row>
    <row r="74" spans="1:11" x14ac:dyDescent="0.3">
      <c r="A74" s="43"/>
      <c r="B74" s="122" t="s">
        <v>71</v>
      </c>
      <c r="C74" s="122"/>
      <c r="D74" s="122"/>
      <c r="E74" s="122"/>
      <c r="F74" s="122"/>
      <c r="G74" s="123"/>
      <c r="H74" s="12"/>
      <c r="I74" s="42">
        <f>I68*I73*G69</f>
        <v>5926.111227455217</v>
      </c>
      <c r="J74" s="12"/>
      <c r="K74" s="70"/>
    </row>
    <row r="75" spans="1:11" x14ac:dyDescent="0.3">
      <c r="A75" s="43"/>
      <c r="B75" s="122" t="s">
        <v>140</v>
      </c>
      <c r="C75" s="122"/>
      <c r="D75" s="122"/>
      <c r="E75" s="122"/>
      <c r="F75" s="122"/>
      <c r="G75" s="123"/>
      <c r="H75" s="12"/>
      <c r="I75" s="42">
        <f>I76-I74</f>
        <v>1185.2222454910434</v>
      </c>
      <c r="J75" s="12"/>
      <c r="K75" s="70"/>
    </row>
    <row r="76" spans="1:11" x14ac:dyDescent="0.3">
      <c r="A76" s="32"/>
      <c r="B76" s="122" t="s">
        <v>141</v>
      </c>
      <c r="C76" s="122"/>
      <c r="D76" s="122"/>
      <c r="E76" s="122"/>
      <c r="F76" s="122"/>
      <c r="G76" s="123"/>
      <c r="H76" s="12"/>
      <c r="I76" s="42">
        <f>I74*1.2</f>
        <v>7111.3334729462604</v>
      </c>
      <c r="J76" s="12"/>
      <c r="K76" s="70"/>
    </row>
  </sheetData>
  <mergeCells count="72">
    <mergeCell ref="B76:G76"/>
    <mergeCell ref="A2:B2"/>
    <mergeCell ref="A4:B4"/>
    <mergeCell ref="C4:D4"/>
    <mergeCell ref="A6:B6"/>
    <mergeCell ref="C6:J6"/>
    <mergeCell ref="B68:C68"/>
    <mergeCell ref="B69:E69"/>
    <mergeCell ref="B70:G70"/>
    <mergeCell ref="B71:G71"/>
    <mergeCell ref="B72:G72"/>
    <mergeCell ref="B73:G73"/>
    <mergeCell ref="I57:I63"/>
    <mergeCell ref="J64:J67"/>
    <mergeCell ref="H57:H63"/>
    <mergeCell ref="A1:J1"/>
    <mergeCell ref="B74:G74"/>
    <mergeCell ref="B75:G75"/>
    <mergeCell ref="A64:A67"/>
    <mergeCell ref="B64:C67"/>
    <mergeCell ref="G64:G67"/>
    <mergeCell ref="H64:H67"/>
    <mergeCell ref="I64:I67"/>
    <mergeCell ref="A57:A63"/>
    <mergeCell ref="B57:C62"/>
    <mergeCell ref="D57:E57"/>
    <mergeCell ref="G57:G63"/>
    <mergeCell ref="J57:J63"/>
    <mergeCell ref="D63:E63"/>
    <mergeCell ref="J39:J44"/>
    <mergeCell ref="D44:E44"/>
    <mergeCell ref="A45:A56"/>
    <mergeCell ref="B45:C55"/>
    <mergeCell ref="D45:E45"/>
    <mergeCell ref="G45:G56"/>
    <mergeCell ref="H45:H56"/>
    <mergeCell ref="I45:I56"/>
    <mergeCell ref="J45:J56"/>
    <mergeCell ref="H39:H44"/>
    <mergeCell ref="D56:E56"/>
    <mergeCell ref="A39:A44"/>
    <mergeCell ref="B39:C43"/>
    <mergeCell ref="D39:E39"/>
    <mergeCell ref="G39:G44"/>
    <mergeCell ref="I39:I44"/>
    <mergeCell ref="J13:J34"/>
    <mergeCell ref="D33:E33"/>
    <mergeCell ref="D34:E34"/>
    <mergeCell ref="A35:A38"/>
    <mergeCell ref="B35:C37"/>
    <mergeCell ref="D35:E35"/>
    <mergeCell ref="G35:G38"/>
    <mergeCell ref="H35:H38"/>
    <mergeCell ref="I35:I38"/>
    <mergeCell ref="J35:J38"/>
    <mergeCell ref="A13:A34"/>
    <mergeCell ref="B13:C33"/>
    <mergeCell ref="G13:G34"/>
    <mergeCell ref="H13:H34"/>
    <mergeCell ref="I13:I34"/>
    <mergeCell ref="D38:E38"/>
    <mergeCell ref="G9:G12"/>
    <mergeCell ref="H9:H12"/>
    <mergeCell ref="I9:I12"/>
    <mergeCell ref="J9:J12"/>
    <mergeCell ref="D12:E12"/>
    <mergeCell ref="B7:C7"/>
    <mergeCell ref="D7:F7"/>
    <mergeCell ref="B8:C8"/>
    <mergeCell ref="D8:F8"/>
    <mergeCell ref="A9:A12"/>
    <mergeCell ref="B9:C11"/>
  </mergeCells>
  <pageMargins left="1.1811023622047245" right="0.59055118110236227" top="0.59055118110236227" bottom="0.59055118110236227" header="0.31496062992125984" footer="0.31496062992125984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workbookViewId="0">
      <selection activeCell="B7" sqref="B7"/>
    </sheetView>
  </sheetViews>
  <sheetFormatPr defaultRowHeight="15" x14ac:dyDescent="0.25"/>
  <cols>
    <col min="1" max="1" width="9.28515625" bestFit="1" customWidth="1"/>
    <col min="2" max="2" width="32.5703125" customWidth="1"/>
    <col min="3" max="3" width="22.28515625" customWidth="1"/>
    <col min="4" max="4" width="16.140625" customWidth="1"/>
    <col min="5" max="5" width="17.5703125" customWidth="1"/>
    <col min="6" max="6" width="9.28515625" bestFit="1" customWidth="1"/>
    <col min="8" max="8" width="9.28515625" bestFit="1" customWidth="1"/>
    <col min="10" max="10" width="9.28515625" bestFit="1" customWidth="1"/>
    <col min="12" max="12" width="11.85546875" bestFit="1" customWidth="1"/>
  </cols>
  <sheetData>
    <row r="1" spans="1:12" ht="66" customHeight="1" x14ac:dyDescent="0.35">
      <c r="A1" s="120" t="s">
        <v>197</v>
      </c>
      <c r="B1" s="120"/>
      <c r="C1" s="120"/>
      <c r="D1" s="120"/>
      <c r="E1" s="120"/>
      <c r="F1" s="73"/>
      <c r="G1" s="73"/>
      <c r="H1" s="73"/>
      <c r="I1" s="73"/>
      <c r="J1" s="73"/>
      <c r="K1" s="57"/>
      <c r="L1" s="57"/>
    </row>
    <row r="2" spans="1:12" ht="16.5" x14ac:dyDescent="0.3">
      <c r="A2" s="79" t="s">
        <v>3</v>
      </c>
      <c r="B2" s="79"/>
      <c r="C2" s="12" t="s">
        <v>4</v>
      </c>
      <c r="D2" s="12"/>
      <c r="E2" s="48"/>
      <c r="F2" s="48"/>
      <c r="G2" s="48"/>
      <c r="H2" s="48"/>
      <c r="I2" s="48"/>
      <c r="J2" s="48"/>
      <c r="K2" s="57"/>
      <c r="L2" s="57"/>
    </row>
    <row r="3" spans="1:12" ht="16.5" customHeight="1" x14ac:dyDescent="0.3">
      <c r="A3" s="48"/>
      <c r="B3" s="48"/>
      <c r="C3" s="48"/>
      <c r="D3" s="48"/>
      <c r="E3" s="48"/>
      <c r="F3" s="48"/>
      <c r="G3" s="48"/>
      <c r="H3" s="48"/>
      <c r="I3" s="48"/>
      <c r="J3" s="48"/>
      <c r="K3" s="58"/>
      <c r="L3" s="58"/>
    </row>
    <row r="4" spans="1:12" ht="16.5" customHeight="1" x14ac:dyDescent="0.3">
      <c r="A4" s="79" t="s">
        <v>2</v>
      </c>
      <c r="B4" s="79"/>
      <c r="C4" s="106"/>
      <c r="D4" s="106"/>
      <c r="E4" s="48"/>
      <c r="F4" s="48"/>
      <c r="G4" s="48"/>
      <c r="H4" s="48"/>
      <c r="I4" s="48"/>
      <c r="J4" s="48"/>
      <c r="K4" s="58"/>
      <c r="L4" s="58"/>
    </row>
    <row r="5" spans="1:12" ht="15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58"/>
      <c r="L5" s="58"/>
    </row>
    <row r="6" spans="1:12" ht="47.25" customHeight="1" x14ac:dyDescent="0.25">
      <c r="A6" s="74" t="s">
        <v>6</v>
      </c>
      <c r="B6" s="80" t="s">
        <v>218</v>
      </c>
      <c r="C6" s="80"/>
      <c r="D6" s="80"/>
      <c r="E6" s="80"/>
      <c r="F6" s="58"/>
      <c r="G6" s="58"/>
      <c r="H6" s="58"/>
      <c r="I6" s="58"/>
      <c r="J6" s="58"/>
      <c r="K6" s="58"/>
      <c r="L6" s="59"/>
    </row>
    <row r="7" spans="1:12" x14ac:dyDescent="0.25">
      <c r="A7" s="60"/>
      <c r="B7" s="60"/>
      <c r="C7" s="60"/>
      <c r="D7" s="58"/>
      <c r="E7" s="58"/>
      <c r="F7" s="58"/>
      <c r="G7" s="58"/>
      <c r="H7" s="58"/>
      <c r="I7" s="58"/>
      <c r="J7" s="58"/>
      <c r="K7" s="58"/>
      <c r="L7" s="60"/>
    </row>
    <row r="8" spans="1:12" ht="22.5" customHeight="1" x14ac:dyDescent="0.25">
      <c r="A8" s="80" t="s">
        <v>5</v>
      </c>
      <c r="B8" s="80" t="s">
        <v>198</v>
      </c>
      <c r="C8" s="80" t="s">
        <v>199</v>
      </c>
      <c r="D8" s="80" t="s">
        <v>200</v>
      </c>
      <c r="E8" s="80"/>
      <c r="F8" s="60"/>
      <c r="G8" s="60"/>
      <c r="H8" s="60"/>
      <c r="I8" s="60"/>
      <c r="J8" s="60"/>
      <c r="K8" s="60"/>
      <c r="L8" s="61"/>
    </row>
    <row r="9" spans="1:12" ht="44.25" customHeight="1" x14ac:dyDescent="0.25">
      <c r="A9" s="80"/>
      <c r="B9" s="80"/>
      <c r="C9" s="80"/>
      <c r="D9" s="19" t="s">
        <v>201</v>
      </c>
      <c r="E9" s="19" t="s">
        <v>202</v>
      </c>
      <c r="F9" s="62"/>
      <c r="G9" s="62"/>
      <c r="H9" s="62"/>
      <c r="I9" s="60"/>
      <c r="J9" s="60"/>
      <c r="K9" s="60"/>
      <c r="L9" s="63"/>
    </row>
    <row r="10" spans="1:12" ht="16.5" customHeight="1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58"/>
      <c r="G10" s="58"/>
      <c r="H10" s="58"/>
      <c r="I10" s="58"/>
      <c r="J10" s="58"/>
      <c r="K10" s="58"/>
      <c r="L10" s="61"/>
    </row>
    <row r="11" spans="1:12" x14ac:dyDescent="0.25">
      <c r="A11" s="19">
        <v>1</v>
      </c>
      <c r="B11" s="28" t="s">
        <v>203</v>
      </c>
      <c r="C11" s="19">
        <v>17</v>
      </c>
      <c r="D11" s="19">
        <v>0</v>
      </c>
      <c r="E11" s="19"/>
    </row>
    <row r="12" spans="1:12" x14ac:dyDescent="0.25">
      <c r="A12" s="19">
        <v>2</v>
      </c>
      <c r="B12" s="28" t="s">
        <v>204</v>
      </c>
      <c r="C12" s="19">
        <v>16</v>
      </c>
      <c r="D12" s="19">
        <v>0</v>
      </c>
      <c r="E12" s="19"/>
    </row>
    <row r="13" spans="1:12" x14ac:dyDescent="0.25">
      <c r="A13" s="19">
        <v>3</v>
      </c>
      <c r="B13" s="28" t="s">
        <v>205</v>
      </c>
      <c r="C13" s="19">
        <v>16</v>
      </c>
      <c r="D13" s="19">
        <v>16.670000000000002</v>
      </c>
      <c r="E13" s="19">
        <v>10</v>
      </c>
    </row>
    <row r="14" spans="1:12" x14ac:dyDescent="0.25">
      <c r="A14" s="19">
        <v>4</v>
      </c>
      <c r="B14" s="28" t="s">
        <v>209</v>
      </c>
      <c r="C14" s="19">
        <v>16</v>
      </c>
      <c r="D14" s="19">
        <v>33.33</v>
      </c>
      <c r="E14" s="19">
        <v>20</v>
      </c>
    </row>
    <row r="15" spans="1:12" x14ac:dyDescent="0.25">
      <c r="A15" s="19">
        <v>5</v>
      </c>
      <c r="B15" s="28" t="s">
        <v>210</v>
      </c>
      <c r="C15" s="19">
        <v>15</v>
      </c>
      <c r="D15" s="19">
        <v>25</v>
      </c>
      <c r="E15" s="19">
        <v>15</v>
      </c>
    </row>
    <row r="16" spans="1:12" x14ac:dyDescent="0.25">
      <c r="A16" s="19">
        <v>6</v>
      </c>
      <c r="B16" s="28" t="s">
        <v>211</v>
      </c>
      <c r="C16" s="19">
        <v>14</v>
      </c>
      <c r="D16" s="19">
        <v>25</v>
      </c>
      <c r="E16" s="19">
        <v>15</v>
      </c>
    </row>
    <row r="17" spans="1:6" x14ac:dyDescent="0.25">
      <c r="A17" s="19">
        <v>7</v>
      </c>
      <c r="B17" s="28" t="s">
        <v>206</v>
      </c>
      <c r="C17" s="19">
        <v>13</v>
      </c>
      <c r="D17" s="19">
        <v>0</v>
      </c>
      <c r="E17" s="19"/>
    </row>
    <row r="18" spans="1:6" x14ac:dyDescent="0.25">
      <c r="A18" s="19">
        <v>8</v>
      </c>
      <c r="B18" s="28" t="s">
        <v>207</v>
      </c>
      <c r="C18" s="19">
        <v>12</v>
      </c>
      <c r="D18" s="19">
        <v>0</v>
      </c>
      <c r="E18" s="19"/>
    </row>
    <row r="19" spans="1:6" x14ac:dyDescent="0.25">
      <c r="A19" s="19">
        <v>9</v>
      </c>
      <c r="B19" s="28" t="s">
        <v>208</v>
      </c>
      <c r="C19" s="19">
        <v>10</v>
      </c>
      <c r="D19" s="19">
        <v>0</v>
      </c>
      <c r="E19" s="19"/>
    </row>
    <row r="20" spans="1:6" x14ac:dyDescent="0.25">
      <c r="A20" s="28"/>
      <c r="B20" s="123" t="s">
        <v>212</v>
      </c>
      <c r="C20" s="129"/>
      <c r="D20" s="19">
        <f>SUM(D11:D19)</f>
        <v>100</v>
      </c>
      <c r="E20" s="19">
        <f>SUM(E13:E17)</f>
        <v>60</v>
      </c>
    </row>
    <row r="21" spans="1:6" ht="16.5" customHeight="1" x14ac:dyDescent="0.25">
      <c r="A21" s="71"/>
      <c r="B21" s="130" t="s">
        <v>213</v>
      </c>
      <c r="C21" s="130"/>
      <c r="D21" s="131">
        <f>(+C11+C12+C13+C17+C18+C19+C14+C15+C16)/9</f>
        <v>14.333333333333334</v>
      </c>
      <c r="E21" s="131"/>
    </row>
    <row r="22" spans="1:6" x14ac:dyDescent="0.25">
      <c r="A22" s="71"/>
      <c r="B22" s="130" t="s">
        <v>214</v>
      </c>
      <c r="C22" s="130"/>
      <c r="D22" s="132">
        <f>'Тарифные коэффиниенты'!L7</f>
        <v>1.022</v>
      </c>
      <c r="E22" s="132"/>
    </row>
    <row r="23" spans="1:6" ht="44.25" customHeight="1" x14ac:dyDescent="0.25">
      <c r="A23" s="71"/>
      <c r="B23" s="130" t="s">
        <v>54</v>
      </c>
      <c r="C23" s="130"/>
      <c r="D23" s="133">
        <v>442.02</v>
      </c>
      <c r="E23" s="133"/>
    </row>
    <row r="24" spans="1:6" ht="74.25" customHeight="1" x14ac:dyDescent="0.25">
      <c r="A24" s="2"/>
      <c r="B24" s="130" t="s">
        <v>59</v>
      </c>
      <c r="C24" s="130"/>
      <c r="D24" s="134">
        <f>'Прогнозные индексы'!K5*'Прогнозные индексы'!K6*'Прогнозные индексы'!K7*'Прогнозные индексы'!K8*'Прогнозные индексы'!K9*'Прогнозные индексы'!K10*'Прогнозные индексы'!K11*'Прогнозные индексы'!K12*'Прогнозные индексы'!K13</f>
        <v>1.1123420703912208</v>
      </c>
      <c r="E24" s="134"/>
    </row>
    <row r="25" spans="1:6" ht="73.5" customHeight="1" x14ac:dyDescent="0.25">
      <c r="A25" s="2"/>
      <c r="B25" s="130" t="s">
        <v>60</v>
      </c>
      <c r="C25" s="130"/>
      <c r="D25" s="134">
        <f>'Прогнозные индексы'!K14*'Прогнозные индексы'!K15*'Прогнозные индексы'!K16</f>
        <v>1.036126515159</v>
      </c>
      <c r="E25" s="134"/>
    </row>
    <row r="26" spans="1:6" ht="50.25" customHeight="1" x14ac:dyDescent="0.25">
      <c r="A26" s="2"/>
      <c r="B26" s="130" t="s">
        <v>55</v>
      </c>
      <c r="C26" s="130"/>
      <c r="D26" s="135">
        <f>D23*D24*(1+0.5*(D25-1))</f>
        <v>500.5587382343781</v>
      </c>
      <c r="E26" s="135"/>
    </row>
    <row r="27" spans="1:6" ht="15" customHeight="1" x14ac:dyDescent="0.25">
      <c r="A27" s="2"/>
      <c r="B27" s="76" t="s">
        <v>56</v>
      </c>
      <c r="C27" s="78"/>
      <c r="D27" s="136">
        <f>D26*D22*E20</f>
        <v>30694.261828532064</v>
      </c>
      <c r="E27" s="136"/>
      <c r="F27" s="58"/>
    </row>
    <row r="28" spans="1:6" x14ac:dyDescent="0.25">
      <c r="A28" s="2"/>
      <c r="B28" s="76" t="s">
        <v>57</v>
      </c>
      <c r="C28" s="78"/>
      <c r="D28" s="136">
        <f>D29-D27</f>
        <v>6138.8523657064143</v>
      </c>
      <c r="E28" s="136"/>
      <c r="F28" s="58"/>
    </row>
    <row r="29" spans="1:6" x14ac:dyDescent="0.25">
      <c r="A29" s="2"/>
      <c r="B29" s="76" t="s">
        <v>58</v>
      </c>
      <c r="C29" s="78"/>
      <c r="D29" s="136">
        <f>D27*1.2</f>
        <v>36833.114194238478</v>
      </c>
      <c r="E29" s="136"/>
      <c r="F29" s="72"/>
    </row>
  </sheetData>
  <mergeCells count="28">
    <mergeCell ref="D27:E27"/>
    <mergeCell ref="D28:E28"/>
    <mergeCell ref="D29:E29"/>
    <mergeCell ref="B27:C27"/>
    <mergeCell ref="B28:C28"/>
    <mergeCell ref="B29:C29"/>
    <mergeCell ref="B24:C24"/>
    <mergeCell ref="B25:C25"/>
    <mergeCell ref="B26:C26"/>
    <mergeCell ref="D24:E24"/>
    <mergeCell ref="D25:E25"/>
    <mergeCell ref="D26:E26"/>
    <mergeCell ref="B21:C21"/>
    <mergeCell ref="D21:E21"/>
    <mergeCell ref="B22:C22"/>
    <mergeCell ref="B23:C23"/>
    <mergeCell ref="D22:E22"/>
    <mergeCell ref="D23:E23"/>
    <mergeCell ref="A1:E1"/>
    <mergeCell ref="B6:E6"/>
    <mergeCell ref="B20:C20"/>
    <mergeCell ref="B8:B9"/>
    <mergeCell ref="C8:C9"/>
    <mergeCell ref="A2:B2"/>
    <mergeCell ref="C4:D4"/>
    <mergeCell ref="D8:E8"/>
    <mergeCell ref="A8:A9"/>
    <mergeCell ref="A4:B4"/>
  </mergeCells>
  <pageMargins left="1.1811023622047245" right="0.59055118110236227" top="0.59055118110236227" bottom="0.59055118110236227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B7" sqref="B7"/>
    </sheetView>
  </sheetViews>
  <sheetFormatPr defaultRowHeight="15" x14ac:dyDescent="0.25"/>
  <cols>
    <col min="1" max="1" width="8" customWidth="1"/>
    <col min="2" max="2" width="30.5703125" customWidth="1"/>
    <col min="3" max="3" width="35.140625" customWidth="1"/>
    <col min="4" max="4" width="17.85546875" customWidth="1"/>
    <col min="5" max="5" width="12.140625" customWidth="1"/>
  </cols>
  <sheetData>
    <row r="1" spans="1:5" ht="64.5" customHeight="1" x14ac:dyDescent="0.35">
      <c r="A1" s="120" t="s">
        <v>217</v>
      </c>
      <c r="B1" s="120"/>
      <c r="C1" s="120"/>
      <c r="D1" s="120"/>
      <c r="E1" s="120"/>
    </row>
    <row r="2" spans="1:5" ht="15.75" x14ac:dyDescent="0.3">
      <c r="A2" s="79" t="s">
        <v>3</v>
      </c>
      <c r="B2" s="79"/>
      <c r="C2" s="12" t="s">
        <v>4</v>
      </c>
      <c r="D2" s="12"/>
      <c r="E2" s="48"/>
    </row>
    <row r="3" spans="1:5" ht="15.75" x14ac:dyDescent="0.3">
      <c r="A3" s="48"/>
      <c r="B3" s="48"/>
      <c r="C3" s="48"/>
      <c r="D3" s="48"/>
      <c r="E3" s="48"/>
    </row>
    <row r="4" spans="1:5" ht="15.75" x14ac:dyDescent="0.3">
      <c r="A4" s="79" t="s">
        <v>2</v>
      </c>
      <c r="B4" s="79"/>
      <c r="C4" s="106"/>
      <c r="D4" s="106"/>
      <c r="E4" s="48"/>
    </row>
    <row r="5" spans="1:5" ht="15.75" x14ac:dyDescent="0.3">
      <c r="A5" s="48"/>
      <c r="B5" s="48"/>
      <c r="C5" s="48"/>
      <c r="D5" s="48"/>
      <c r="E5" s="48"/>
    </row>
    <row r="6" spans="1:5" ht="56.25" customHeight="1" x14ac:dyDescent="0.25">
      <c r="A6" s="74" t="s">
        <v>6</v>
      </c>
      <c r="B6" s="80" t="s">
        <v>218</v>
      </c>
      <c r="C6" s="80"/>
      <c r="D6" s="80"/>
      <c r="E6" s="80"/>
    </row>
    <row r="7" spans="1:5" x14ac:dyDescent="0.25">
      <c r="A7" s="60"/>
      <c r="B7" s="60"/>
      <c r="C7" s="60"/>
      <c r="D7" s="58"/>
      <c r="E7" s="58"/>
    </row>
    <row r="8" spans="1:5" x14ac:dyDescent="0.25">
      <c r="A8" s="80" t="s">
        <v>5</v>
      </c>
      <c r="B8" s="80" t="s">
        <v>198</v>
      </c>
      <c r="C8" s="80" t="s">
        <v>199</v>
      </c>
      <c r="D8" s="80" t="s">
        <v>200</v>
      </c>
      <c r="E8" s="80"/>
    </row>
    <row r="9" spans="1:5" ht="30" x14ac:dyDescent="0.25">
      <c r="A9" s="80"/>
      <c r="B9" s="80"/>
      <c r="C9" s="80"/>
      <c r="D9" s="19" t="s">
        <v>201</v>
      </c>
      <c r="E9" s="19" t="s">
        <v>202</v>
      </c>
    </row>
    <row r="10" spans="1:5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</row>
    <row r="11" spans="1:5" ht="19.5" customHeight="1" x14ac:dyDescent="0.25">
      <c r="A11" s="19">
        <v>1</v>
      </c>
      <c r="B11" s="28" t="s">
        <v>203</v>
      </c>
      <c r="C11" s="19">
        <v>17</v>
      </c>
      <c r="D11" s="19">
        <v>0</v>
      </c>
      <c r="E11" s="19"/>
    </row>
    <row r="12" spans="1:5" ht="20.25" customHeight="1" x14ac:dyDescent="0.25">
      <c r="A12" s="19">
        <v>2</v>
      </c>
      <c r="B12" s="28" t="s">
        <v>204</v>
      </c>
      <c r="C12" s="19">
        <v>16</v>
      </c>
      <c r="D12" s="19">
        <v>0</v>
      </c>
      <c r="E12" s="19"/>
    </row>
    <row r="13" spans="1:5" ht="18.75" customHeight="1" x14ac:dyDescent="0.25">
      <c r="A13" s="19">
        <v>3</v>
      </c>
      <c r="B13" s="28" t="s">
        <v>205</v>
      </c>
      <c r="C13" s="19">
        <v>16</v>
      </c>
      <c r="D13" s="24">
        <f>1*100/15</f>
        <v>6.666666666666667</v>
      </c>
      <c r="E13" s="19">
        <v>1</v>
      </c>
    </row>
    <row r="14" spans="1:5" ht="16.5" customHeight="1" x14ac:dyDescent="0.25">
      <c r="A14" s="19">
        <v>4</v>
      </c>
      <c r="B14" s="28" t="s">
        <v>209</v>
      </c>
      <c r="C14" s="19">
        <v>16</v>
      </c>
      <c r="D14" s="24">
        <f>1*100/15</f>
        <v>6.666666666666667</v>
      </c>
      <c r="E14" s="19">
        <v>1</v>
      </c>
    </row>
    <row r="15" spans="1:5" ht="18.75" customHeight="1" x14ac:dyDescent="0.25">
      <c r="A15" s="19">
        <v>5</v>
      </c>
      <c r="B15" s="28" t="s">
        <v>210</v>
      </c>
      <c r="C15" s="19">
        <v>15</v>
      </c>
      <c r="D15" s="24">
        <f>E15*100/E20</f>
        <v>20</v>
      </c>
      <c r="E15" s="19">
        <v>3</v>
      </c>
    </row>
    <row r="16" spans="1:5" ht="15.75" customHeight="1" x14ac:dyDescent="0.25">
      <c r="A16" s="19">
        <v>6</v>
      </c>
      <c r="B16" s="28" t="s">
        <v>211</v>
      </c>
      <c r="C16" s="19">
        <v>14</v>
      </c>
      <c r="D16" s="24">
        <f>E16*100/15</f>
        <v>33.333333333333336</v>
      </c>
      <c r="E16" s="19">
        <v>5</v>
      </c>
    </row>
    <row r="17" spans="1:5" ht="20.25" customHeight="1" x14ac:dyDescent="0.25">
      <c r="A17" s="19">
        <v>7</v>
      </c>
      <c r="B17" s="28" t="s">
        <v>206</v>
      </c>
      <c r="C17" s="19">
        <v>13</v>
      </c>
      <c r="D17" s="24">
        <f>E17*100/15</f>
        <v>33.333333333333336</v>
      </c>
      <c r="E17" s="19">
        <v>5</v>
      </c>
    </row>
    <row r="18" spans="1:5" ht="17.25" customHeight="1" x14ac:dyDescent="0.25">
      <c r="A18" s="19">
        <v>8</v>
      </c>
      <c r="B18" s="28" t="s">
        <v>207</v>
      </c>
      <c r="C18" s="19">
        <v>12</v>
      </c>
      <c r="D18" s="19">
        <v>0</v>
      </c>
      <c r="E18" s="19"/>
    </row>
    <row r="19" spans="1:5" ht="17.25" customHeight="1" x14ac:dyDescent="0.25">
      <c r="A19" s="19">
        <v>9</v>
      </c>
      <c r="B19" s="28" t="s">
        <v>208</v>
      </c>
      <c r="C19" s="19">
        <v>10</v>
      </c>
      <c r="D19" s="19">
        <v>0</v>
      </c>
      <c r="E19" s="19"/>
    </row>
    <row r="20" spans="1:5" x14ac:dyDescent="0.25">
      <c r="A20" s="28"/>
      <c r="B20" s="123" t="s">
        <v>212</v>
      </c>
      <c r="C20" s="129"/>
      <c r="D20" s="19">
        <f>SUM(D11:D19)</f>
        <v>100</v>
      </c>
      <c r="E20" s="19">
        <f>SUM(E11:E19)</f>
        <v>15</v>
      </c>
    </row>
    <row r="21" spans="1:5" ht="15.75" customHeight="1" x14ac:dyDescent="0.25">
      <c r="A21" s="71"/>
      <c r="B21" s="130" t="s">
        <v>213</v>
      </c>
      <c r="C21" s="130"/>
      <c r="D21" s="131">
        <f>(+C11+C12+C13+C17+C18+C19+C14+C15+C16)/9</f>
        <v>14.333333333333334</v>
      </c>
      <c r="E21" s="131"/>
    </row>
    <row r="22" spans="1:5" ht="14.25" customHeight="1" x14ac:dyDescent="0.25">
      <c r="A22" s="71"/>
      <c r="B22" s="130" t="s">
        <v>214</v>
      </c>
      <c r="C22" s="130"/>
      <c r="D22" s="132">
        <f>'Тарифные коэффиниенты'!L7</f>
        <v>1.022</v>
      </c>
      <c r="E22" s="132"/>
    </row>
    <row r="23" spans="1:5" ht="43.5" customHeight="1" x14ac:dyDescent="0.25">
      <c r="A23" s="71"/>
      <c r="B23" s="130" t="s">
        <v>54</v>
      </c>
      <c r="C23" s="130"/>
      <c r="D23" s="133">
        <v>442.02</v>
      </c>
      <c r="E23" s="133"/>
    </row>
    <row r="24" spans="1:5" ht="75.75" customHeight="1" x14ac:dyDescent="0.25">
      <c r="A24" s="2"/>
      <c r="B24" s="130" t="s">
        <v>59</v>
      </c>
      <c r="C24" s="130"/>
      <c r="D24" s="134">
        <f>'Прогнозные индексы'!K5*'Прогнозные индексы'!K6*'Прогнозные индексы'!K7*'Прогнозные индексы'!K8*'Прогнозные индексы'!K9*'Прогнозные индексы'!K10*'Прогнозные индексы'!K11*'Прогнозные индексы'!K12*'Прогнозные индексы'!K13</f>
        <v>1.1123420703912208</v>
      </c>
      <c r="E24" s="134"/>
    </row>
    <row r="25" spans="1:5" ht="75" customHeight="1" x14ac:dyDescent="0.25">
      <c r="A25" s="2"/>
      <c r="B25" s="130" t="s">
        <v>60</v>
      </c>
      <c r="C25" s="130"/>
      <c r="D25" s="134">
        <f>'Прогнозные индексы'!K14*'Прогнозные индексы'!K15*'Прогнозные индексы'!K16</f>
        <v>1.036126515159</v>
      </c>
      <c r="E25" s="134"/>
    </row>
    <row r="26" spans="1:5" ht="46.5" customHeight="1" x14ac:dyDescent="0.25">
      <c r="A26" s="2"/>
      <c r="B26" s="130" t="s">
        <v>55</v>
      </c>
      <c r="C26" s="130"/>
      <c r="D26" s="135">
        <f>D23*D24*(1+0.5*(D25-1))</f>
        <v>500.5587382343781</v>
      </c>
      <c r="E26" s="135"/>
    </row>
    <row r="27" spans="1:5" x14ac:dyDescent="0.25">
      <c r="A27" s="2"/>
      <c r="B27" s="76" t="s">
        <v>56</v>
      </c>
      <c r="C27" s="78"/>
      <c r="D27" s="136">
        <f>D26*D22*E20</f>
        <v>7673.565457133016</v>
      </c>
      <c r="E27" s="136"/>
    </row>
    <row r="28" spans="1:5" x14ac:dyDescent="0.25">
      <c r="A28" s="2"/>
      <c r="B28" s="76" t="s">
        <v>57</v>
      </c>
      <c r="C28" s="78"/>
      <c r="D28" s="136">
        <f>D29-D27</f>
        <v>1534.7130914266036</v>
      </c>
      <c r="E28" s="136"/>
    </row>
    <row r="29" spans="1:5" x14ac:dyDescent="0.25">
      <c r="A29" s="2"/>
      <c r="B29" s="76" t="s">
        <v>58</v>
      </c>
      <c r="C29" s="78"/>
      <c r="D29" s="136">
        <f>D27*1.2</f>
        <v>9208.2785485596196</v>
      </c>
      <c r="E29" s="136"/>
    </row>
  </sheetData>
  <mergeCells count="28"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3:C23"/>
    <mergeCell ref="D23:E23"/>
    <mergeCell ref="A1:E1"/>
    <mergeCell ref="A2:B2"/>
    <mergeCell ref="A4:B4"/>
    <mergeCell ref="C4:D4"/>
    <mergeCell ref="B6:E6"/>
    <mergeCell ref="A8:A9"/>
    <mergeCell ref="B8:B9"/>
    <mergeCell ref="C8:C9"/>
    <mergeCell ref="D8:E8"/>
    <mergeCell ref="B20:C20"/>
    <mergeCell ref="B21:C21"/>
    <mergeCell ref="D21:E21"/>
    <mergeCell ref="B22:C22"/>
    <mergeCell ref="D22:E22"/>
  </mergeCells>
  <pageMargins left="1.1811023622047245" right="0.59055118110236227" top="0.59055118110236227" bottom="0.59055118110236227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C6" sqref="C6:F6"/>
    </sheetView>
  </sheetViews>
  <sheetFormatPr defaultRowHeight="15" x14ac:dyDescent="0.25"/>
  <cols>
    <col min="1" max="1" width="7.28515625" customWidth="1"/>
    <col min="2" max="2" width="11.7109375" customWidth="1"/>
    <col min="3" max="3" width="25.85546875" customWidth="1"/>
    <col min="4" max="4" width="17.5703125" customWidth="1"/>
    <col min="5" max="5" width="12.85546875" customWidth="1"/>
    <col min="6" max="6" width="17.28515625" customWidth="1"/>
  </cols>
  <sheetData>
    <row r="1" spans="1:9" ht="18" x14ac:dyDescent="0.35">
      <c r="A1" s="139" t="s">
        <v>181</v>
      </c>
      <c r="B1" s="139"/>
      <c r="C1" s="139"/>
      <c r="D1" s="139"/>
      <c r="E1" s="139"/>
      <c r="F1" s="139"/>
    </row>
    <row r="2" spans="1:9" ht="15.75" x14ac:dyDescent="0.3">
      <c r="A2" s="79" t="s">
        <v>3</v>
      </c>
      <c r="B2" s="79"/>
      <c r="C2" s="12" t="s">
        <v>4</v>
      </c>
      <c r="D2" s="12"/>
      <c r="E2" s="48"/>
      <c r="F2" s="48"/>
      <c r="G2" s="1"/>
      <c r="H2" s="1"/>
      <c r="I2" s="1"/>
    </row>
    <row r="3" spans="1:9" ht="15.75" x14ac:dyDescent="0.3">
      <c r="A3" s="48"/>
      <c r="B3" s="48"/>
      <c r="C3" s="48"/>
      <c r="D3" s="48"/>
      <c r="E3" s="48"/>
      <c r="F3" s="48"/>
      <c r="G3" s="1"/>
      <c r="H3" s="1"/>
      <c r="I3" s="1"/>
    </row>
    <row r="4" spans="1:9" ht="15.75" x14ac:dyDescent="0.3">
      <c r="A4" s="79" t="s">
        <v>2</v>
      </c>
      <c r="B4" s="79"/>
      <c r="C4" s="106"/>
      <c r="D4" s="106"/>
      <c r="E4" s="48"/>
      <c r="F4" s="48"/>
      <c r="G4" s="1"/>
      <c r="H4" s="1"/>
      <c r="I4" s="1"/>
    </row>
    <row r="5" spans="1:9" ht="15.75" x14ac:dyDescent="0.3">
      <c r="A5" s="48"/>
      <c r="B5" s="48"/>
      <c r="C5" s="48"/>
      <c r="D5" s="48"/>
      <c r="E5" s="48"/>
      <c r="F5" s="48"/>
      <c r="G5" s="1"/>
      <c r="H5" s="1"/>
      <c r="I5" s="1"/>
    </row>
    <row r="6" spans="1:9" ht="76.5" customHeight="1" x14ac:dyDescent="0.25">
      <c r="A6" s="79" t="s">
        <v>6</v>
      </c>
      <c r="B6" s="79"/>
      <c r="C6" s="80" t="s">
        <v>218</v>
      </c>
      <c r="D6" s="80"/>
      <c r="E6" s="80"/>
      <c r="F6" s="80"/>
      <c r="G6" s="47"/>
      <c r="H6" s="47"/>
      <c r="I6" s="47"/>
    </row>
    <row r="7" spans="1:9" ht="22.5" customHeight="1" x14ac:dyDescent="0.25">
      <c r="A7" s="138" t="s">
        <v>194</v>
      </c>
      <c r="B7" s="138"/>
      <c r="C7" s="138"/>
      <c r="D7" s="138"/>
      <c r="E7" s="138"/>
      <c r="F7" s="138"/>
    </row>
    <row r="8" spans="1:9" ht="30" x14ac:dyDescent="0.25">
      <c r="A8" s="19" t="s">
        <v>5</v>
      </c>
      <c r="B8" s="19" t="s">
        <v>182</v>
      </c>
      <c r="C8" s="19" t="s">
        <v>183</v>
      </c>
      <c r="D8" s="19" t="s">
        <v>184</v>
      </c>
      <c r="E8" s="19" t="s">
        <v>185</v>
      </c>
      <c r="F8" s="19" t="s">
        <v>186</v>
      </c>
    </row>
    <row r="9" spans="1:9" x14ac:dyDescent="0.2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</row>
    <row r="10" spans="1:9" ht="16.5" x14ac:dyDescent="0.35">
      <c r="A10" s="137" t="s">
        <v>187</v>
      </c>
      <c r="B10" s="137"/>
      <c r="C10" s="137"/>
      <c r="D10" s="137"/>
      <c r="E10" s="137"/>
      <c r="F10" s="137"/>
    </row>
    <row r="11" spans="1:9" ht="38.25" customHeight="1" x14ac:dyDescent="0.35">
      <c r="A11" s="19">
        <v>1</v>
      </c>
      <c r="B11" s="46"/>
      <c r="C11" s="28" t="s">
        <v>216</v>
      </c>
      <c r="D11" s="49">
        <v>2500</v>
      </c>
      <c r="E11" s="49">
        <f>F11-D11</f>
        <v>500</v>
      </c>
      <c r="F11" s="49">
        <f>D11*1.2</f>
        <v>3000</v>
      </c>
    </row>
    <row r="12" spans="1:9" ht="36" customHeight="1" x14ac:dyDescent="0.25">
      <c r="A12" s="19">
        <v>2</v>
      </c>
      <c r="B12" s="19">
        <v>2</v>
      </c>
      <c r="C12" s="28" t="s">
        <v>188</v>
      </c>
      <c r="D12" s="49">
        <f>Обследование!I74</f>
        <v>5926.111227455217</v>
      </c>
      <c r="E12" s="49">
        <f>Обследование!I75</f>
        <v>1185.2222454910434</v>
      </c>
      <c r="F12" s="49">
        <f>Обследование!I76</f>
        <v>7111.3334729462604</v>
      </c>
    </row>
    <row r="13" spans="1:9" ht="25.5" customHeight="1" x14ac:dyDescent="0.25">
      <c r="A13" s="19">
        <v>3</v>
      </c>
      <c r="B13" s="19">
        <v>4</v>
      </c>
      <c r="C13" s="28" t="s">
        <v>189</v>
      </c>
      <c r="D13" s="49">
        <f>ППД!D27</f>
        <v>7673.565457133016</v>
      </c>
      <c r="E13" s="49">
        <f>ППД!D28</f>
        <v>1534.7130914266036</v>
      </c>
      <c r="F13" s="49">
        <f>ППД!D29</f>
        <v>9208.2785485596196</v>
      </c>
    </row>
    <row r="14" spans="1:9" ht="16.5" x14ac:dyDescent="0.25">
      <c r="A14" s="19"/>
      <c r="B14" s="50"/>
      <c r="C14" s="51" t="s">
        <v>190</v>
      </c>
      <c r="D14" s="52">
        <f>SUM(D12:D13)</f>
        <v>13599.676684588234</v>
      </c>
      <c r="E14" s="52">
        <f>SUM(E12:E13)</f>
        <v>2719.935336917647</v>
      </c>
      <c r="F14" s="52">
        <f>SUM(F12:F13)</f>
        <v>16319.61202150588</v>
      </c>
    </row>
    <row r="15" spans="1:9" ht="16.5" x14ac:dyDescent="0.35">
      <c r="A15" s="137" t="s">
        <v>191</v>
      </c>
      <c r="B15" s="137"/>
      <c r="C15" s="137"/>
      <c r="D15" s="137"/>
      <c r="E15" s="137"/>
      <c r="F15" s="137"/>
    </row>
    <row r="16" spans="1:9" ht="27.75" customHeight="1" x14ac:dyDescent="0.25">
      <c r="A16" s="19">
        <v>1</v>
      </c>
      <c r="B16" s="19">
        <v>1</v>
      </c>
      <c r="C16" s="28" t="s">
        <v>192</v>
      </c>
      <c r="D16" s="49">
        <f>'Основные проектные работы'!H23</f>
        <v>90117.40628211906</v>
      </c>
      <c r="E16" s="49">
        <f>'Основные проектные работы'!H24</f>
        <v>18023.481256423809</v>
      </c>
      <c r="F16" s="49">
        <f>'Основные проектные работы'!H25</f>
        <v>108140.88753854287</v>
      </c>
    </row>
    <row r="17" spans="1:6" ht="45.75" customHeight="1" x14ac:dyDescent="0.25">
      <c r="A17" s="19">
        <v>2</v>
      </c>
      <c r="B17" s="19">
        <v>3</v>
      </c>
      <c r="C17" s="28" t="s">
        <v>215</v>
      </c>
      <c r="D17" s="49">
        <f>ОВОС_ООС_ЭП!D27</f>
        <v>30694.261828532064</v>
      </c>
      <c r="E17" s="49">
        <f>ОВОС_ООС_ЭП!D28</f>
        <v>6138.8523657064143</v>
      </c>
      <c r="F17" s="49">
        <f>ОВОС_ООС_ЭП!D29</f>
        <v>36833.114194238478</v>
      </c>
    </row>
    <row r="18" spans="1:6" ht="16.5" x14ac:dyDescent="0.3">
      <c r="A18" s="12"/>
      <c r="B18" s="12"/>
      <c r="C18" s="53" t="s">
        <v>190</v>
      </c>
      <c r="D18" s="54">
        <f>SUM(D16:D17)</f>
        <v>120811.66811065112</v>
      </c>
      <c r="E18" s="54">
        <f>SUM(E16:E17)</f>
        <v>24162.333622130223</v>
      </c>
      <c r="F18" s="54">
        <f>SUM(F16:F17)</f>
        <v>144974.00173278135</v>
      </c>
    </row>
    <row r="19" spans="1:6" ht="16.5" x14ac:dyDescent="0.25">
      <c r="A19" s="45"/>
      <c r="B19" s="45"/>
      <c r="C19" s="53" t="s">
        <v>193</v>
      </c>
      <c r="D19" s="55">
        <f>D14+D18</f>
        <v>134411.34479523936</v>
      </c>
      <c r="E19" s="55">
        <f>E14+E18</f>
        <v>26882.268959047869</v>
      </c>
      <c r="F19" s="55">
        <f>F14+F18</f>
        <v>161293.61375428725</v>
      </c>
    </row>
  </sheetData>
  <mergeCells count="9">
    <mergeCell ref="A10:F10"/>
    <mergeCell ref="A15:F15"/>
    <mergeCell ref="C6:F6"/>
    <mergeCell ref="A7:F7"/>
    <mergeCell ref="A1:F1"/>
    <mergeCell ref="A2:B2"/>
    <mergeCell ref="A4:B4"/>
    <mergeCell ref="C4:D4"/>
    <mergeCell ref="A6:B6"/>
  </mergeCells>
  <pageMargins left="1.1811023622047245" right="0.59055118110236227" top="0.59055118110236227" bottom="0.59055118110236227" header="0.31496062992125984" footer="0.31496062992125984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L16"/>
    </sheetView>
  </sheetViews>
  <sheetFormatPr defaultRowHeight="15" x14ac:dyDescent="0.25"/>
  <sheetData>
    <row r="1" spans="1:12" ht="23.25" x14ac:dyDescent="0.25">
      <c r="A1" s="140" t="s">
        <v>26</v>
      </c>
      <c r="B1" s="140"/>
      <c r="C1" s="140"/>
      <c r="D1" s="140"/>
      <c r="E1" s="140"/>
    </row>
    <row r="2" spans="1:12" x14ac:dyDescent="0.25">
      <c r="A2" s="3"/>
      <c r="B2" s="3"/>
      <c r="C2" s="3"/>
      <c r="D2" s="3"/>
      <c r="E2" s="3"/>
    </row>
    <row r="3" spans="1:12" x14ac:dyDescent="0.25">
      <c r="A3" s="141" t="s">
        <v>27</v>
      </c>
      <c r="B3" s="142" t="s">
        <v>28</v>
      </c>
      <c r="C3" s="143"/>
      <c r="D3" s="143"/>
      <c r="E3" s="143"/>
      <c r="F3" s="143"/>
      <c r="G3" s="143"/>
      <c r="H3" s="143"/>
      <c r="I3" s="143"/>
      <c r="J3" s="143"/>
    </row>
    <row r="4" spans="1:12" ht="30" x14ac:dyDescent="0.25">
      <c r="A4" s="141"/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</row>
    <row r="5" spans="1:12" x14ac:dyDescent="0.25">
      <c r="A5" s="4" t="s">
        <v>40</v>
      </c>
      <c r="B5" s="4">
        <v>1.0073000000000001</v>
      </c>
      <c r="C5" s="5">
        <v>1.0065999999999999</v>
      </c>
      <c r="D5" s="5">
        <v>1.0053000000000001</v>
      </c>
      <c r="E5" s="5">
        <v>1.0057</v>
      </c>
      <c r="F5" s="5">
        <v>1.0057</v>
      </c>
      <c r="G5" s="5">
        <v>1.0055000000000001</v>
      </c>
      <c r="H5" s="5">
        <v>1.0065999999999999</v>
      </c>
      <c r="I5" s="5">
        <v>1.0066999999999999</v>
      </c>
      <c r="J5" s="5">
        <v>1.0105</v>
      </c>
      <c r="K5" s="5">
        <v>1.0119</v>
      </c>
      <c r="L5" s="5">
        <v>1.0115000000000001</v>
      </c>
    </row>
    <row r="6" spans="1:12" x14ac:dyDescent="0.25">
      <c r="A6" s="4" t="s">
        <v>41</v>
      </c>
      <c r="B6" s="4">
        <v>1.0073000000000001</v>
      </c>
      <c r="C6" s="5">
        <v>1.0065999999999999</v>
      </c>
      <c r="D6" s="5">
        <v>1.0053000000000001</v>
      </c>
      <c r="E6" s="5">
        <v>1.0057</v>
      </c>
      <c r="F6" s="5">
        <v>1.0057</v>
      </c>
      <c r="G6" s="5">
        <v>1.0055000000000001</v>
      </c>
      <c r="H6" s="5">
        <v>1.0065999999999999</v>
      </c>
      <c r="I6" s="5">
        <v>1.0066999999999999</v>
      </c>
      <c r="J6" s="5">
        <v>1.0105</v>
      </c>
      <c r="K6" s="5">
        <v>1.0119</v>
      </c>
      <c r="L6" s="5">
        <v>1.0115000000000001</v>
      </c>
    </row>
    <row r="7" spans="1:12" x14ac:dyDescent="0.25">
      <c r="A7" s="4" t="s">
        <v>42</v>
      </c>
      <c r="B7" s="4">
        <v>1.0073000000000001</v>
      </c>
      <c r="C7" s="5">
        <v>1.0065999999999999</v>
      </c>
      <c r="D7" s="5">
        <v>1.0053000000000001</v>
      </c>
      <c r="E7" s="5">
        <v>1.0057</v>
      </c>
      <c r="F7" s="5">
        <v>1.0057</v>
      </c>
      <c r="G7" s="5">
        <v>1.0055000000000001</v>
      </c>
      <c r="H7" s="5">
        <v>1.0065999999999999</v>
      </c>
      <c r="I7" s="5">
        <v>1.0066999999999999</v>
      </c>
      <c r="J7" s="5">
        <v>1.0105</v>
      </c>
      <c r="K7" s="5">
        <v>1.0119</v>
      </c>
      <c r="L7" s="5">
        <v>1.0115000000000001</v>
      </c>
    </row>
    <row r="8" spans="1:12" x14ac:dyDescent="0.25">
      <c r="A8" s="4" t="s">
        <v>43</v>
      </c>
      <c r="B8" s="4">
        <v>1.0073000000000001</v>
      </c>
      <c r="C8" s="5">
        <v>1.0065999999999999</v>
      </c>
      <c r="D8" s="5">
        <v>1.0053000000000001</v>
      </c>
      <c r="E8" s="5">
        <v>1.0057</v>
      </c>
      <c r="F8" s="5">
        <v>1.0057</v>
      </c>
      <c r="G8" s="5">
        <v>1.0138</v>
      </c>
      <c r="H8" s="5">
        <v>1.0074000000000001</v>
      </c>
      <c r="I8" s="5">
        <v>1.0066999999999999</v>
      </c>
      <c r="J8" s="5">
        <v>1.0144</v>
      </c>
      <c r="K8" s="5">
        <v>1.0119</v>
      </c>
      <c r="L8" s="5">
        <v>1.0115000000000001</v>
      </c>
    </row>
    <row r="9" spans="1:12" x14ac:dyDescent="0.25">
      <c r="A9" s="4" t="s">
        <v>44</v>
      </c>
      <c r="B9" s="4">
        <v>1.0073000000000001</v>
      </c>
      <c r="C9" s="5">
        <v>1.0065999999999999</v>
      </c>
      <c r="D9" s="5">
        <v>1.0053000000000001</v>
      </c>
      <c r="E9" s="5">
        <v>1.0057</v>
      </c>
      <c r="F9" s="5">
        <v>1.0057</v>
      </c>
      <c r="G9" s="5">
        <v>1.0138</v>
      </c>
      <c r="H9" s="5">
        <v>1.0074000000000001</v>
      </c>
      <c r="I9" s="5">
        <v>1.0066999999999999</v>
      </c>
      <c r="J9" s="5">
        <v>1.0144</v>
      </c>
      <c r="K9" s="5">
        <v>1.0119</v>
      </c>
      <c r="L9" s="5">
        <v>1.0115000000000001</v>
      </c>
    </row>
    <row r="10" spans="1:12" x14ac:dyDescent="0.25">
      <c r="A10" s="4" t="s">
        <v>45</v>
      </c>
      <c r="B10" s="4">
        <v>1.0073000000000001</v>
      </c>
      <c r="C10" s="5">
        <v>1.0065999999999999</v>
      </c>
      <c r="D10" s="5">
        <v>1.0053000000000001</v>
      </c>
      <c r="E10" s="5">
        <v>1.0057</v>
      </c>
      <c r="F10" s="5">
        <v>1.0057</v>
      </c>
      <c r="G10" s="5">
        <v>1.0138</v>
      </c>
      <c r="H10" s="5">
        <v>1.0074000000000001</v>
      </c>
      <c r="I10" s="5">
        <v>1.0066999999999999</v>
      </c>
      <c r="J10" s="5">
        <v>1.0144</v>
      </c>
      <c r="K10" s="5">
        <v>1.0119</v>
      </c>
      <c r="L10" s="5">
        <v>1.0115000000000001</v>
      </c>
    </row>
    <row r="11" spans="1:12" x14ac:dyDescent="0.25">
      <c r="A11" s="4" t="s">
        <v>46</v>
      </c>
      <c r="B11" s="4">
        <v>1.0073000000000001</v>
      </c>
      <c r="C11" s="5">
        <v>1.0065999999999999</v>
      </c>
      <c r="D11" s="5">
        <v>1.0053000000000001</v>
      </c>
      <c r="E11" s="5">
        <v>1.0057</v>
      </c>
      <c r="F11" s="5">
        <v>1.0057</v>
      </c>
      <c r="G11" s="5">
        <v>1.0138</v>
      </c>
      <c r="H11" s="5">
        <v>1.0074000000000001</v>
      </c>
      <c r="I11" s="5">
        <v>1.0066999999999999</v>
      </c>
      <c r="J11" s="5">
        <v>1.0144</v>
      </c>
      <c r="K11" s="5">
        <v>1.0119</v>
      </c>
      <c r="L11" s="5">
        <v>1.0115000000000001</v>
      </c>
    </row>
    <row r="12" spans="1:12" x14ac:dyDescent="0.25">
      <c r="A12" s="4" t="s">
        <v>47</v>
      </c>
      <c r="B12" s="4">
        <v>1.0073000000000001</v>
      </c>
      <c r="C12" s="5">
        <v>1.0065999999999999</v>
      </c>
      <c r="D12" s="5">
        <v>1.0053000000000001</v>
      </c>
      <c r="E12" s="5">
        <v>1.0057</v>
      </c>
      <c r="F12" s="5">
        <v>1.0057</v>
      </c>
      <c r="G12" s="5">
        <v>1.0138</v>
      </c>
      <c r="H12" s="5">
        <v>1.0074000000000001</v>
      </c>
      <c r="I12" s="5">
        <v>1.0066999999999999</v>
      </c>
      <c r="J12" s="5">
        <v>1.0144</v>
      </c>
      <c r="K12" s="5">
        <v>1.0119</v>
      </c>
      <c r="L12" s="5">
        <v>1.0115000000000001</v>
      </c>
    </row>
    <row r="13" spans="1:12" x14ac:dyDescent="0.25">
      <c r="A13" s="4" t="s">
        <v>48</v>
      </c>
      <c r="B13" s="4">
        <v>1.0073000000000001</v>
      </c>
      <c r="C13" s="5">
        <v>1.0065999999999999</v>
      </c>
      <c r="D13" s="5">
        <v>1.0053000000000001</v>
      </c>
      <c r="E13" s="5">
        <v>1.0057</v>
      </c>
      <c r="F13" s="5">
        <v>1.0057</v>
      </c>
      <c r="G13" s="5">
        <v>1.0138</v>
      </c>
      <c r="H13" s="5">
        <v>1.0074000000000001</v>
      </c>
      <c r="I13" s="5">
        <v>1.0066999999999999</v>
      </c>
      <c r="J13" s="5">
        <v>1.0144</v>
      </c>
      <c r="K13" s="5">
        <v>1.0119</v>
      </c>
      <c r="L13" s="5">
        <v>1.0115000000000001</v>
      </c>
    </row>
    <row r="14" spans="1:12" x14ac:dyDescent="0.25">
      <c r="A14" s="4" t="s">
        <v>49</v>
      </c>
      <c r="B14" s="4">
        <v>1.0073000000000001</v>
      </c>
      <c r="C14" s="5">
        <v>1.0065999999999999</v>
      </c>
      <c r="D14" s="5">
        <v>1.0053000000000001</v>
      </c>
      <c r="E14" s="5">
        <v>1.0057</v>
      </c>
      <c r="F14" s="5">
        <v>1.0057</v>
      </c>
      <c r="G14" s="5">
        <v>1.0138</v>
      </c>
      <c r="H14" s="5">
        <v>1.0074000000000001</v>
      </c>
      <c r="I14" s="5">
        <v>1.0066999999999999</v>
      </c>
      <c r="J14" s="5">
        <v>1.0144</v>
      </c>
      <c r="K14" s="5">
        <v>1.0119</v>
      </c>
      <c r="L14" s="5">
        <v>1.0115000000000001</v>
      </c>
    </row>
    <row r="15" spans="1:12" x14ac:dyDescent="0.25">
      <c r="A15" s="4" t="s">
        <v>50</v>
      </c>
      <c r="B15" s="4">
        <v>1.0073000000000001</v>
      </c>
      <c r="C15" s="5">
        <v>1.0065999999999999</v>
      </c>
      <c r="D15" s="5">
        <v>1.0053000000000001</v>
      </c>
      <c r="E15" s="5">
        <v>1.0057</v>
      </c>
      <c r="F15" s="5">
        <v>1.0057</v>
      </c>
      <c r="G15" s="5">
        <v>1.0138</v>
      </c>
      <c r="H15" s="5">
        <v>1.0074000000000001</v>
      </c>
      <c r="I15" s="5">
        <v>1.0066999999999999</v>
      </c>
      <c r="J15" s="5">
        <v>1.0144</v>
      </c>
      <c r="K15" s="5">
        <v>1.0119</v>
      </c>
      <c r="L15" s="5">
        <v>1.0115000000000001</v>
      </c>
    </row>
    <row r="16" spans="1:12" x14ac:dyDescent="0.25">
      <c r="A16" s="4" t="s">
        <v>51</v>
      </c>
      <c r="B16" s="4">
        <v>1.0073000000000001</v>
      </c>
      <c r="C16" s="5">
        <v>1.0065999999999999</v>
      </c>
      <c r="D16" s="5">
        <v>1.0053000000000001</v>
      </c>
      <c r="E16" s="5">
        <v>1.0057</v>
      </c>
      <c r="F16" s="5">
        <v>1.0057</v>
      </c>
      <c r="G16" s="5">
        <v>1.0138</v>
      </c>
      <c r="H16" s="5">
        <v>1.0074000000000001</v>
      </c>
      <c r="I16" s="5">
        <v>1.0066999999999999</v>
      </c>
      <c r="J16" s="5">
        <v>1.0144</v>
      </c>
      <c r="K16" s="5">
        <v>1.0119</v>
      </c>
      <c r="L16" s="5">
        <v>1.0115000000000001</v>
      </c>
    </row>
  </sheetData>
  <mergeCells count="3">
    <mergeCell ref="A1:E1"/>
    <mergeCell ref="A3:A4"/>
    <mergeCell ref="B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opLeftCell="A3" workbookViewId="0">
      <selection activeCell="D37" sqref="D37:D38"/>
    </sheetView>
  </sheetViews>
  <sheetFormatPr defaultRowHeight="15" x14ac:dyDescent="0.25"/>
  <sheetData>
    <row r="1" spans="1:20" ht="23.25" x14ac:dyDescent="0.25">
      <c r="A1" s="144" t="s">
        <v>52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</row>
    <row r="2" spans="1:20" ht="15.7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.75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75" x14ac:dyDescent="0.3">
      <c r="A4" s="8">
        <v>9</v>
      </c>
      <c r="B4" s="9">
        <v>0.71399999999999997</v>
      </c>
      <c r="C4" s="8">
        <v>10</v>
      </c>
      <c r="D4" s="10">
        <v>0.76300000000000001</v>
      </c>
      <c r="E4" s="8">
        <v>11</v>
      </c>
      <c r="F4" s="10">
        <v>0.81499999999999995</v>
      </c>
      <c r="G4" s="8">
        <v>12</v>
      </c>
      <c r="H4" s="10">
        <v>0.874</v>
      </c>
      <c r="I4" s="8">
        <v>13</v>
      </c>
      <c r="J4" s="10">
        <v>0.93500000000000005</v>
      </c>
      <c r="K4" s="8">
        <v>14</v>
      </c>
      <c r="L4" s="10">
        <v>1</v>
      </c>
      <c r="M4" s="8">
        <v>15</v>
      </c>
      <c r="N4" s="10">
        <v>1.071</v>
      </c>
      <c r="O4" s="8">
        <v>16</v>
      </c>
      <c r="P4" s="10">
        <v>1.145</v>
      </c>
      <c r="Q4" s="8">
        <v>17</v>
      </c>
      <c r="R4" s="10">
        <v>1.2250000000000001</v>
      </c>
      <c r="S4" s="8">
        <v>18</v>
      </c>
      <c r="T4" s="10">
        <v>1.3109999999999999</v>
      </c>
    </row>
    <row r="5" spans="1:20" ht="15.75" x14ac:dyDescent="0.3">
      <c r="A5" s="8">
        <v>9.1</v>
      </c>
      <c r="B5" s="9">
        <v>0.72</v>
      </c>
      <c r="C5" s="8">
        <v>10.1</v>
      </c>
      <c r="D5" s="10">
        <v>0.76900000000000002</v>
      </c>
      <c r="E5" s="8">
        <v>11.1</v>
      </c>
      <c r="F5" s="10">
        <v>0.82199999999999995</v>
      </c>
      <c r="G5" s="8">
        <v>12.1</v>
      </c>
      <c r="H5" s="10">
        <v>0.88</v>
      </c>
      <c r="I5" s="8">
        <v>13.1</v>
      </c>
      <c r="J5" s="10">
        <v>0.94199999999999995</v>
      </c>
      <c r="K5" s="8">
        <v>14.1</v>
      </c>
      <c r="L5" s="10">
        <v>1.006</v>
      </c>
      <c r="M5" s="8">
        <v>15.1</v>
      </c>
      <c r="N5" s="10">
        <v>1.077</v>
      </c>
      <c r="O5" s="8">
        <v>16.100000000000001</v>
      </c>
      <c r="P5" s="10">
        <v>1.1539999999999999</v>
      </c>
      <c r="Q5" s="8">
        <v>17.100000000000001</v>
      </c>
      <c r="R5" s="10">
        <v>1.234</v>
      </c>
      <c r="S5" s="8">
        <v>18.100000000000001</v>
      </c>
      <c r="T5" s="10">
        <v>1.32</v>
      </c>
    </row>
    <row r="6" spans="1:20" ht="15.75" x14ac:dyDescent="0.3">
      <c r="A6" s="8">
        <v>9.1999999999999993</v>
      </c>
      <c r="B6" s="9">
        <v>0.72299999999999998</v>
      </c>
      <c r="C6" s="8">
        <v>10.199999999999999</v>
      </c>
      <c r="D6" s="10">
        <v>0.77200000000000002</v>
      </c>
      <c r="E6" s="8">
        <v>11.2</v>
      </c>
      <c r="F6" s="10">
        <v>0.82799999999999996</v>
      </c>
      <c r="G6" s="8">
        <v>12.2</v>
      </c>
      <c r="H6" s="10">
        <v>0.88600000000000001</v>
      </c>
      <c r="I6" s="8">
        <v>13.2</v>
      </c>
      <c r="J6" s="10">
        <v>0.94799999999999995</v>
      </c>
      <c r="K6" s="8">
        <v>14.2</v>
      </c>
      <c r="L6" s="10">
        <v>1.0149999999999999</v>
      </c>
      <c r="M6" s="8">
        <v>15.2</v>
      </c>
      <c r="N6" s="10">
        <v>1.0860000000000001</v>
      </c>
      <c r="O6" s="8">
        <v>16.2</v>
      </c>
      <c r="P6" s="10">
        <v>1.1599999999999999</v>
      </c>
      <c r="Q6" s="8">
        <v>17.2</v>
      </c>
      <c r="R6" s="10">
        <v>1.2430000000000001</v>
      </c>
      <c r="S6" s="8">
        <v>18.2</v>
      </c>
      <c r="T6" s="10">
        <v>1.329</v>
      </c>
    </row>
    <row r="7" spans="1:20" ht="15.75" x14ac:dyDescent="0.3">
      <c r="A7" s="8">
        <v>9.3000000000000007</v>
      </c>
      <c r="B7" s="9">
        <v>0.72899999999999998</v>
      </c>
      <c r="C7" s="8">
        <v>10.3</v>
      </c>
      <c r="D7" s="10">
        <v>0.77800000000000002</v>
      </c>
      <c r="E7" s="8">
        <v>11.3</v>
      </c>
      <c r="F7" s="10">
        <v>0.83399999999999996</v>
      </c>
      <c r="G7" s="8">
        <v>12.3</v>
      </c>
      <c r="H7" s="10">
        <v>0.89200000000000002</v>
      </c>
      <c r="I7" s="8">
        <v>13.3</v>
      </c>
      <c r="J7" s="10">
        <v>0.95399999999999996</v>
      </c>
      <c r="K7" s="8">
        <v>14.3</v>
      </c>
      <c r="L7" s="10">
        <v>1.022</v>
      </c>
      <c r="M7" s="8">
        <v>15.3</v>
      </c>
      <c r="N7" s="10">
        <v>1.0920000000000001</v>
      </c>
      <c r="O7" s="8">
        <v>16.3</v>
      </c>
      <c r="P7" s="10">
        <v>1.169</v>
      </c>
      <c r="Q7" s="8">
        <v>17.3</v>
      </c>
      <c r="R7" s="10">
        <v>1.2490000000000001</v>
      </c>
      <c r="S7" s="8">
        <v>18.3</v>
      </c>
      <c r="T7" s="10">
        <v>1.3380000000000001</v>
      </c>
    </row>
    <row r="8" spans="1:20" ht="15.75" x14ac:dyDescent="0.3">
      <c r="A8" s="8">
        <v>9.4</v>
      </c>
      <c r="B8" s="9">
        <v>0.73199999999999998</v>
      </c>
      <c r="C8" s="8">
        <v>10.4</v>
      </c>
      <c r="D8" s="10">
        <v>0.78500000000000003</v>
      </c>
      <c r="E8" s="8">
        <v>11.4</v>
      </c>
      <c r="F8" s="11">
        <v>0.84</v>
      </c>
      <c r="G8" s="8">
        <v>12.4</v>
      </c>
      <c r="H8" s="11">
        <v>0.89800000000000002</v>
      </c>
      <c r="I8" s="8">
        <v>13.4</v>
      </c>
      <c r="J8" s="11">
        <v>0.96</v>
      </c>
      <c r="K8" s="8">
        <v>14.4</v>
      </c>
      <c r="L8" s="11">
        <v>1.028</v>
      </c>
      <c r="M8" s="8">
        <v>15.4</v>
      </c>
      <c r="N8" s="11">
        <v>1.1020000000000001</v>
      </c>
      <c r="O8" s="8">
        <v>16.399999999999999</v>
      </c>
      <c r="P8" s="11">
        <v>1.175</v>
      </c>
      <c r="Q8" s="8">
        <v>17.399999999999999</v>
      </c>
      <c r="R8" s="11">
        <v>1.258</v>
      </c>
      <c r="S8" s="8">
        <v>18.399999999999999</v>
      </c>
      <c r="T8" s="11">
        <v>1.3480000000000001</v>
      </c>
    </row>
    <row r="9" spans="1:20" ht="15.75" x14ac:dyDescent="0.3">
      <c r="A9" s="8">
        <v>9.5</v>
      </c>
      <c r="B9" s="9">
        <v>0.73799999999999999</v>
      </c>
      <c r="C9" s="8">
        <v>10.5</v>
      </c>
      <c r="D9" s="10">
        <v>0.79100000000000004</v>
      </c>
      <c r="E9" s="8">
        <v>11.5</v>
      </c>
      <c r="F9" s="10">
        <v>0.84599999999999997</v>
      </c>
      <c r="G9" s="8">
        <v>12.5</v>
      </c>
      <c r="H9" s="10">
        <v>0.90500000000000003</v>
      </c>
      <c r="I9" s="8">
        <v>13.5</v>
      </c>
      <c r="J9" s="10">
        <v>0.96899999999999997</v>
      </c>
      <c r="K9" s="8">
        <v>14.5</v>
      </c>
      <c r="L9" s="10">
        <v>1.0369999999999999</v>
      </c>
      <c r="M9" s="8">
        <v>15.5</v>
      </c>
      <c r="N9" s="10">
        <v>1.1080000000000001</v>
      </c>
      <c r="O9" s="8">
        <v>16.5</v>
      </c>
      <c r="P9" s="10">
        <v>1.1850000000000001</v>
      </c>
      <c r="Q9" s="8">
        <v>17.5</v>
      </c>
      <c r="R9" s="10">
        <v>1.268</v>
      </c>
      <c r="S9" s="8">
        <v>18.5</v>
      </c>
      <c r="T9" s="12">
        <v>1.357</v>
      </c>
    </row>
    <row r="10" spans="1:20" ht="15.75" x14ac:dyDescent="0.3">
      <c r="A10" s="8">
        <v>9.6</v>
      </c>
      <c r="B10" s="9">
        <v>0.745</v>
      </c>
      <c r="C10" s="8">
        <v>10.6</v>
      </c>
      <c r="D10" s="10">
        <v>0.79400000000000004</v>
      </c>
      <c r="E10" s="8">
        <v>11.6</v>
      </c>
      <c r="F10" s="10">
        <v>0.84899999999999998</v>
      </c>
      <c r="G10" s="8">
        <v>12.6</v>
      </c>
      <c r="H10" s="10">
        <v>0.91100000000000003</v>
      </c>
      <c r="I10" s="8">
        <v>13.6</v>
      </c>
      <c r="J10" s="10">
        <v>0.97499999999999998</v>
      </c>
      <c r="K10" s="8">
        <v>14.6</v>
      </c>
      <c r="L10" s="10">
        <v>1.0429999999999999</v>
      </c>
      <c r="M10" s="8">
        <v>15.6</v>
      </c>
      <c r="N10" s="10">
        <v>1.1140000000000001</v>
      </c>
      <c r="O10" s="8">
        <v>16.600000000000001</v>
      </c>
      <c r="P10" s="10">
        <v>1.194</v>
      </c>
      <c r="Q10" s="8">
        <v>17.600000000000001</v>
      </c>
      <c r="R10" s="10">
        <v>1.2769999999999999</v>
      </c>
      <c r="S10" s="8">
        <v>18.600000000000001</v>
      </c>
      <c r="T10" s="12">
        <v>1.3660000000000001</v>
      </c>
    </row>
    <row r="11" spans="1:20" ht="15.75" x14ac:dyDescent="0.3">
      <c r="A11" s="8">
        <v>9.6999999999999993</v>
      </c>
      <c r="B11" s="9">
        <v>0.748</v>
      </c>
      <c r="C11" s="8">
        <v>10.7</v>
      </c>
      <c r="D11" s="10">
        <v>0.8</v>
      </c>
      <c r="E11" s="8">
        <v>11.7</v>
      </c>
      <c r="F11" s="10">
        <v>0.85499999999999998</v>
      </c>
      <c r="G11" s="8">
        <v>12.7</v>
      </c>
      <c r="H11" s="10">
        <v>0.91700000000000004</v>
      </c>
      <c r="I11" s="8">
        <v>13.7</v>
      </c>
      <c r="J11" s="10">
        <v>0.98199999999999998</v>
      </c>
      <c r="K11" s="8">
        <v>14.7</v>
      </c>
      <c r="L11" s="10">
        <v>1.0489999999999999</v>
      </c>
      <c r="M11" s="8">
        <v>15.7</v>
      </c>
      <c r="N11" s="10">
        <v>1.123</v>
      </c>
      <c r="O11" s="8">
        <v>16.7</v>
      </c>
      <c r="P11" s="10">
        <v>1.2</v>
      </c>
      <c r="Q11" s="8">
        <v>17.7</v>
      </c>
      <c r="R11" s="10">
        <v>1.286</v>
      </c>
      <c r="S11" s="8">
        <v>18.7</v>
      </c>
      <c r="T11" s="12">
        <v>1.375</v>
      </c>
    </row>
    <row r="12" spans="1:20" ht="15.75" x14ac:dyDescent="0.3">
      <c r="A12" s="8">
        <v>9.8000000000000007</v>
      </c>
      <c r="B12" s="9">
        <v>0.754</v>
      </c>
      <c r="C12" s="8">
        <v>10.8</v>
      </c>
      <c r="D12" s="10">
        <v>0.80600000000000005</v>
      </c>
      <c r="E12" s="8">
        <v>11.8</v>
      </c>
      <c r="F12" s="10">
        <v>0.86199999999999999</v>
      </c>
      <c r="G12" s="8">
        <v>12.8</v>
      </c>
      <c r="H12" s="10">
        <v>0.92300000000000004</v>
      </c>
      <c r="I12" s="8">
        <v>13.8</v>
      </c>
      <c r="J12" s="10">
        <v>0.98799999999999999</v>
      </c>
      <c r="K12" s="8">
        <v>14.8</v>
      </c>
      <c r="L12" s="10">
        <v>1.0549999999999999</v>
      </c>
      <c r="M12" s="8">
        <v>15.8</v>
      </c>
      <c r="N12" s="10">
        <v>1.129</v>
      </c>
      <c r="O12" s="8">
        <v>16.8</v>
      </c>
      <c r="P12" s="10">
        <v>1.2090000000000001</v>
      </c>
      <c r="Q12" s="8">
        <v>17.8</v>
      </c>
      <c r="R12" s="10">
        <v>1.292</v>
      </c>
      <c r="S12" s="8">
        <v>18.8</v>
      </c>
      <c r="T12" s="12">
        <v>1.385</v>
      </c>
    </row>
    <row r="13" spans="1:20" ht="15.75" x14ac:dyDescent="0.3">
      <c r="A13" s="8">
        <v>9.9</v>
      </c>
      <c r="B13" s="13">
        <v>0.75700000000000001</v>
      </c>
      <c r="C13" s="8">
        <v>10.9</v>
      </c>
      <c r="D13" s="11">
        <v>0.80900000000000005</v>
      </c>
      <c r="E13" s="8">
        <v>11.9</v>
      </c>
      <c r="F13" s="11">
        <v>0.86799999999999999</v>
      </c>
      <c r="G13" s="8">
        <v>12.9</v>
      </c>
      <c r="H13" s="11">
        <v>0.92900000000000005</v>
      </c>
      <c r="I13" s="8">
        <v>13.9</v>
      </c>
      <c r="J13" s="11">
        <v>0.99399999999999999</v>
      </c>
      <c r="K13" s="8">
        <v>14.9</v>
      </c>
      <c r="L13" s="11">
        <v>1.0649999999999999</v>
      </c>
      <c r="M13" s="8">
        <v>15.9</v>
      </c>
      <c r="N13" s="11">
        <v>1.1379999999999999</v>
      </c>
      <c r="O13" s="8">
        <v>16.899999999999999</v>
      </c>
      <c r="P13" s="11">
        <v>1.2150000000000001</v>
      </c>
      <c r="Q13" s="8">
        <v>17.899999999999999</v>
      </c>
      <c r="R13" s="11">
        <v>1.302</v>
      </c>
      <c r="S13" s="8">
        <v>18.899999999999999</v>
      </c>
      <c r="T13" s="12">
        <v>1.3939999999999999</v>
      </c>
    </row>
    <row r="14" spans="1:20" ht="15.75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Основные проектные работы</vt:lpstr>
      <vt:lpstr>Обследование</vt:lpstr>
      <vt:lpstr>ОВОС_ООС_ЭП</vt:lpstr>
      <vt:lpstr>ППД</vt:lpstr>
      <vt:lpstr>Сводная смета</vt:lpstr>
      <vt:lpstr>Прогнозные индексы</vt:lpstr>
      <vt:lpstr>Тарифные коэффиниенты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Мошинская Анна Ивановна</dc:creator>
  <cp:lastModifiedBy>Морева Светлана Вячеславовна</cp:lastModifiedBy>
  <cp:lastPrinted>2026-09-03T08:17:54Z</cp:lastPrinted>
  <dcterms:created xsi:type="dcterms:W3CDTF">2015-09-10T13:01:52Z</dcterms:created>
  <dcterms:modified xsi:type="dcterms:W3CDTF">2026-09-22T12:04:46Z</dcterms:modified>
</cp:coreProperties>
</file>