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ЭтаКнига" defaultThemeVersion="124226"/>
  <xr:revisionPtr revIDLastSave="0" documentId="13_ncr:1_{32B8B2C0-8779-43E7-A435-695A8206C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. Газеты Правда 14" sheetId="7" r:id="rId1"/>
  </sheets>
  <definedNames>
    <definedName name="_xlnm.Print_Area" localSheetId="0">'пр. Газеты Правда 14'!$A$1:$C$54</definedName>
  </definedNames>
  <calcPr calcId="181029" refMode="R1C1"/>
</workbook>
</file>

<file path=xl/calcChain.xml><?xml version="1.0" encoding="utf-8"?>
<calcChain xmlns="http://schemas.openxmlformats.org/spreadsheetml/2006/main">
  <c r="X32" i="7" l="1"/>
  <c r="C36" i="7" l="1"/>
  <c r="C38" i="7" s="1"/>
  <c r="C23" i="7"/>
  <c r="C41" i="7" l="1"/>
  <c r="C28" i="7"/>
  <c r="C26" i="7"/>
  <c r="C46" i="7" l="1"/>
  <c r="C45" i="7"/>
  <c r="C44" i="7" s="1"/>
  <c r="C39" i="7"/>
  <c r="C37" i="7" s="1"/>
  <c r="C32" i="7"/>
  <c r="C14" i="7" l="1"/>
  <c r="C25" i="7" l="1"/>
  <c r="C27" i="7" s="1"/>
  <c r="C29" i="7" s="1"/>
  <c r="C47" i="7" s="1"/>
  <c r="I45" i="7" l="1"/>
  <c r="C50" i="7"/>
</calcChain>
</file>

<file path=xl/sharedStrings.xml><?xml version="1.0" encoding="utf-8"?>
<sst xmlns="http://schemas.openxmlformats.org/spreadsheetml/2006/main" count="74" uniqueCount="53">
  <si>
    <t>Сводный сметный расчет стоимости (капремонт)</t>
  </si>
  <si>
    <t>стоимость по главе 1-9 с оборудованием</t>
  </si>
  <si>
    <t>стоимость оборудования</t>
  </si>
  <si>
    <t>транспорт</t>
  </si>
  <si>
    <t>стоимость обмерно-обследовательских работ (глава 1)</t>
  </si>
  <si>
    <t>средства, связанные с подготовкой объекта к приемке в эксплуатацию</t>
  </si>
  <si>
    <t>дополнительные средства при производстве работ в зимнее время</t>
  </si>
  <si>
    <t>стоимость (капремонт) на дату разработки ПСД</t>
  </si>
  <si>
    <t>Сводный сметный расчет стоимости (модернизация)</t>
  </si>
  <si>
    <t>дата разраб. ПСД</t>
  </si>
  <si>
    <t>начало СМР</t>
  </si>
  <si>
    <t>норм.срок стр-ва, мес.</t>
  </si>
  <si>
    <t>стоимость (модернизация) на дату разработки ПСД</t>
  </si>
  <si>
    <t>янв</t>
  </si>
  <si>
    <t>фев</t>
  </si>
  <si>
    <t>прогнозный индекс на дату начала строительства</t>
  </si>
  <si>
    <t>март</t>
  </si>
  <si>
    <t>стоимость на дату начала строительства</t>
  </si>
  <si>
    <t>апрель</t>
  </si>
  <si>
    <t>прогнозный индекс продолжительности строительства</t>
  </si>
  <si>
    <t>май</t>
  </si>
  <si>
    <t>стоимость на дату окончания строительства</t>
  </si>
  <si>
    <t>июнь</t>
  </si>
  <si>
    <t>июль</t>
  </si>
  <si>
    <t>авг</t>
  </si>
  <si>
    <t>сен</t>
  </si>
  <si>
    <t>окт</t>
  </si>
  <si>
    <t>ноя</t>
  </si>
  <si>
    <t>дек</t>
  </si>
  <si>
    <t>Всего:</t>
  </si>
  <si>
    <t>СМР</t>
  </si>
  <si>
    <t>Оборудование</t>
  </si>
  <si>
    <t>прогнозный индекс стоимости оборудования на дату окончания строительства</t>
  </si>
  <si>
    <t>Стоимость оборудования на дату разработки ПСД</t>
  </si>
  <si>
    <t>Стоимость оборудования на дату окончания строительства</t>
  </si>
  <si>
    <t>дата разработки ПСД</t>
  </si>
  <si>
    <t>тыс.рублей</t>
  </si>
  <si>
    <t xml:space="preserve">Расчет стоимости СМР по объекту                                                </t>
  </si>
  <si>
    <t>средства, связанные с получением исходных данных (глава 1)</t>
  </si>
  <si>
    <t>(модернизация )</t>
  </si>
  <si>
    <t>01.04.2025</t>
  </si>
  <si>
    <t>противодымная защита, электротехническая часть</t>
  </si>
  <si>
    <t>электромонтажные работы</t>
  </si>
  <si>
    <t>средства на пусконаладочные работы</t>
  </si>
  <si>
    <t>Стоимость ПНР на дату разработки ПСД</t>
  </si>
  <si>
    <t>Аэродинамические испытания</t>
  </si>
  <si>
    <t>ПДЗ</t>
  </si>
  <si>
    <t>Стоимость ПНР на дату окончания ПСД</t>
  </si>
  <si>
    <t>Стоимость на дату разработки ПСД</t>
  </si>
  <si>
    <t>Стоимость  на дату окончания строительства  с учетом СМР, стоимости оборудования Подрядчика и ПНР</t>
  </si>
  <si>
    <t xml:space="preserve">  "МОДЕРНИЗАЦИЯ МНОГОКВАРТИРНОГО ЖИЛОГО ДОМА №14, КОРП.2 П.1,2,3 ПО ПРОСП.ГАЗЕТЫ "ПРАВДА"</t>
  </si>
  <si>
    <t>28.09.2026</t>
  </si>
  <si>
    <t>28..12.2026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</si>
</sst>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0_р_._-;\-* #,##0.000_р_._-;_-* &quot;-&quot;??_р_._-;_-@_-"/>
    <numFmt numFmtId="166" formatCode="#,##0_ ;\-#,##0\ "/>
    <numFmt numFmtId="167" formatCode="0.000"/>
    <numFmt numFmtId="168" formatCode="0.0000"/>
    <numFmt numFmtId="169" formatCode="_-* #,##0.000_р_._-;\-* #,##0.000_р_._-;_-* &quot;-&quot;???_р_._-;_-@_-"/>
    <numFmt numFmtId="170" formatCode="0.00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i/>
      <sz val="11"/>
      <color indexed="8"/>
      <name val="Times New Roman"/>
      <family val="1"/>
      <charset val="204"/>
    </font>
    <font>
      <sz val="10"/>
      <color theme="1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13" fillId="0" borderId="0"/>
    <xf numFmtId="0" fontId="16" fillId="0" borderId="0"/>
    <xf numFmtId="0" fontId="1" fillId="0" borderId="0"/>
  </cellStyleXfs>
  <cellXfs count="129">
    <xf numFmtId="0" fontId="0" fillId="0" borderId="0" xfId="0"/>
    <xf numFmtId="165" fontId="4" fillId="0" borderId="0" xfId="1" applyNumberFormat="1" applyFont="1" applyBorder="1" applyAlignment="1">
      <alignment horizontal="right" vertical="top" wrapText="1"/>
    </xf>
    <xf numFmtId="165" fontId="4" fillId="0" borderId="0" xfId="1" applyNumberFormat="1" applyFont="1" applyBorder="1" applyAlignment="1">
      <alignment horizontal="left" vertical="top" wrapText="1"/>
    </xf>
    <xf numFmtId="0" fontId="2" fillId="0" borderId="0" xfId="0" applyFont="1"/>
    <xf numFmtId="0" fontId="5" fillId="0" borderId="0" xfId="0" applyFont="1"/>
    <xf numFmtId="165" fontId="4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67" fontId="6" fillId="0" borderId="2" xfId="1" applyNumberFormat="1" applyFont="1" applyBorder="1" applyAlignment="1">
      <alignment vertical="center"/>
    </xf>
    <xf numFmtId="167" fontId="8" fillId="0" borderId="2" xfId="1" applyNumberFormat="1" applyFont="1" applyBorder="1" applyAlignment="1">
      <alignment vertical="center"/>
    </xf>
    <xf numFmtId="167" fontId="8" fillId="2" borderId="2" xfId="1" applyNumberFormat="1" applyFont="1" applyFill="1" applyBorder="1" applyAlignment="1">
      <alignment vertical="center"/>
    </xf>
    <xf numFmtId="167" fontId="4" fillId="0" borderId="2" xfId="1" applyNumberFormat="1" applyFont="1" applyBorder="1" applyAlignment="1">
      <alignment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14" fontId="10" fillId="0" borderId="1" xfId="0" applyNumberFormat="1" applyFont="1" applyBorder="1"/>
    <xf numFmtId="14" fontId="10" fillId="3" borderId="1" xfId="0" applyNumberFormat="1" applyFont="1" applyFill="1" applyBorder="1"/>
    <xf numFmtId="14" fontId="0" fillId="0" borderId="0" xfId="0" applyNumberFormat="1"/>
    <xf numFmtId="167" fontId="7" fillId="0" borderId="2" xfId="1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167" fontId="4" fillId="2" borderId="2" xfId="1" applyNumberFormat="1" applyFont="1" applyFill="1" applyBorder="1" applyAlignment="1">
      <alignment vertical="center"/>
    </xf>
    <xf numFmtId="167" fontId="4" fillId="4" borderId="1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167" fontId="4" fillId="5" borderId="1" xfId="1" applyNumberFormat="1" applyFont="1" applyFill="1" applyBorder="1" applyAlignment="1">
      <alignment vertical="center"/>
    </xf>
    <xf numFmtId="0" fontId="4" fillId="0" borderId="0" xfId="0" applyFont="1"/>
    <xf numFmtId="169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2" borderId="11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167" fontId="11" fillId="0" borderId="0" xfId="0" applyNumberFormat="1" applyFont="1" applyAlignment="1">
      <alignment horizontal="center" vertical="top" wrapText="1"/>
    </xf>
    <xf numFmtId="167" fontId="0" fillId="0" borderId="0" xfId="0" applyNumberFormat="1" applyAlignment="1">
      <alignment horizontal="center"/>
    </xf>
    <xf numFmtId="167" fontId="12" fillId="0" borderId="15" xfId="0" applyNumberFormat="1" applyFont="1" applyBorder="1" applyAlignment="1">
      <alignment horizontal="center" vertical="center" wrapText="1"/>
    </xf>
    <xf numFmtId="167" fontId="7" fillId="2" borderId="1" xfId="1" applyNumberFormat="1" applyFont="1" applyFill="1" applyBorder="1" applyAlignment="1">
      <alignment vertical="center"/>
    </xf>
    <xf numFmtId="167" fontId="9" fillId="2" borderId="1" xfId="0" applyNumberFormat="1" applyFont="1" applyFill="1" applyBorder="1"/>
    <xf numFmtId="167" fontId="7" fillId="2" borderId="2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168" fontId="9" fillId="2" borderId="1" xfId="0" applyNumberFormat="1" applyFont="1" applyFill="1" applyBorder="1" applyAlignment="1">
      <alignment horizontal="center"/>
    </xf>
    <xf numFmtId="0" fontId="9" fillId="5" borderId="5" xfId="0" applyFont="1" applyFill="1" applyBorder="1"/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19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9" fillId="0" borderId="5" xfId="0" applyFont="1" applyBorder="1"/>
    <xf numFmtId="0" fontId="10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8" fontId="9" fillId="2" borderId="21" xfId="0" applyNumberFormat="1" applyFont="1" applyFill="1" applyBorder="1" applyAlignment="1">
      <alignment horizontal="center"/>
    </xf>
    <xf numFmtId="168" fontId="9" fillId="2" borderId="8" xfId="0" applyNumberFormat="1" applyFont="1" applyFill="1" applyBorder="1" applyAlignment="1">
      <alignment horizontal="center"/>
    </xf>
    <xf numFmtId="168" fontId="9" fillId="2" borderId="9" xfId="0" applyNumberFormat="1" applyFont="1" applyFill="1" applyBorder="1" applyAlignment="1">
      <alignment horizontal="center"/>
    </xf>
    <xf numFmtId="168" fontId="9" fillId="2" borderId="10" xfId="0" applyNumberFormat="1" applyFont="1" applyFill="1" applyBorder="1" applyAlignment="1">
      <alignment horizontal="center"/>
    </xf>
    <xf numFmtId="168" fontId="9" fillId="2" borderId="11" xfId="0" applyNumberFormat="1" applyFont="1" applyFill="1" applyBorder="1" applyAlignment="1">
      <alignment horizontal="center"/>
    </xf>
    <xf numFmtId="168" fontId="9" fillId="2" borderId="12" xfId="0" applyNumberFormat="1" applyFont="1" applyFill="1" applyBorder="1" applyAlignment="1">
      <alignment horizontal="center"/>
    </xf>
    <xf numFmtId="168" fontId="9" fillId="2" borderId="13" xfId="0" applyNumberFormat="1" applyFont="1" applyFill="1" applyBorder="1" applyAlignment="1">
      <alignment horizontal="center"/>
    </xf>
    <xf numFmtId="168" fontId="9" fillId="2" borderId="14" xfId="0" applyNumberFormat="1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165" fontId="4" fillId="0" borderId="0" xfId="1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166" fontId="4" fillId="0" borderId="0" xfId="1" applyNumberFormat="1" applyFont="1" applyBorder="1" applyAlignment="1">
      <alignment horizontal="right" vertical="top" wrapText="1"/>
    </xf>
    <xf numFmtId="49" fontId="7" fillId="0" borderId="0" xfId="1" applyNumberFormat="1" applyFont="1" applyBorder="1" applyAlignment="1">
      <alignment horizontal="center" vertical="top" wrapText="1"/>
    </xf>
    <xf numFmtId="49" fontId="7" fillId="0" borderId="0" xfId="1" applyNumberFormat="1" applyFont="1" applyBorder="1" applyAlignment="1">
      <alignment horizontal="center" wrapText="1"/>
    </xf>
    <xf numFmtId="165" fontId="4" fillId="0" borderId="0" xfId="1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7" fillId="0" borderId="0" xfId="0" applyFont="1"/>
    <xf numFmtId="0" fontId="9" fillId="0" borderId="6" xfId="0" applyFont="1" applyBorder="1"/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9" fillId="5" borderId="6" xfId="0" applyFont="1" applyFill="1" applyBorder="1"/>
    <xf numFmtId="167" fontId="0" fillId="0" borderId="0" xfId="0" applyNumberFormat="1" applyAlignment="1">
      <alignment wrapText="1"/>
    </xf>
    <xf numFmtId="0" fontId="9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168" fontId="18" fillId="0" borderId="1" xfId="0" applyNumberFormat="1" applyFont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168" fontId="9" fillId="2" borderId="26" xfId="0" applyNumberFormat="1" applyFont="1" applyFill="1" applyBorder="1" applyAlignment="1">
      <alignment horizontal="center"/>
    </xf>
    <xf numFmtId="168" fontId="9" fillId="2" borderId="3" xfId="0" applyNumberFormat="1" applyFont="1" applyFill="1" applyBorder="1" applyAlignment="1">
      <alignment horizontal="center"/>
    </xf>
    <xf numFmtId="168" fontId="9" fillId="2" borderId="27" xfId="0" applyNumberFormat="1" applyFont="1" applyFill="1" applyBorder="1" applyAlignment="1">
      <alignment horizontal="center"/>
    </xf>
    <xf numFmtId="167" fontId="0" fillId="0" borderId="0" xfId="0" applyNumberFormat="1"/>
    <xf numFmtId="167" fontId="4" fillId="7" borderId="2" xfId="1" applyNumberFormat="1" applyFont="1" applyFill="1" applyBorder="1" applyAlignment="1">
      <alignment vertical="center"/>
    </xf>
    <xf numFmtId="167" fontId="4" fillId="6" borderId="2" xfId="1" applyNumberFormat="1" applyFont="1" applyFill="1" applyBorder="1" applyAlignment="1">
      <alignment vertical="center"/>
    </xf>
    <xf numFmtId="170" fontId="7" fillId="2" borderId="2" xfId="1" applyNumberFormat="1" applyFont="1" applyFill="1" applyBorder="1" applyAlignment="1">
      <alignment vertical="center"/>
    </xf>
    <xf numFmtId="165" fontId="4" fillId="5" borderId="3" xfId="1" applyNumberFormat="1" applyFont="1" applyFill="1" applyBorder="1" applyAlignment="1">
      <alignment horizontal="center" vertical="center" wrapText="1"/>
    </xf>
    <xf numFmtId="165" fontId="4" fillId="5" borderId="2" xfId="1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right" vertical="center" wrapText="1"/>
    </xf>
    <xf numFmtId="165" fontId="7" fillId="0" borderId="1" xfId="1" applyNumberFormat="1" applyFont="1" applyBorder="1" applyAlignment="1">
      <alignment horizontal="left" vertical="center"/>
    </xf>
    <xf numFmtId="165" fontId="7" fillId="0" borderId="1" xfId="1" applyNumberFormat="1" applyFont="1" applyFill="1" applyBorder="1" applyAlignment="1">
      <alignment horizontal="left" vertical="center"/>
    </xf>
    <xf numFmtId="165" fontId="4" fillId="4" borderId="3" xfId="1" applyNumberFormat="1" applyFont="1" applyFill="1" applyBorder="1" applyAlignment="1">
      <alignment vertical="center" wrapText="1"/>
    </xf>
    <xf numFmtId="165" fontId="4" fillId="4" borderId="2" xfId="1" applyNumberFormat="1" applyFont="1" applyFill="1" applyBorder="1" applyAlignment="1">
      <alignment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4" fillId="6" borderId="3" xfId="1" applyNumberFormat="1" applyFont="1" applyFill="1" applyBorder="1" applyAlignment="1">
      <alignment horizontal="left" vertical="center"/>
    </xf>
    <xf numFmtId="165" fontId="4" fillId="6" borderId="2" xfId="1" applyNumberFormat="1" applyFont="1" applyFill="1" applyBorder="1" applyAlignment="1">
      <alignment horizontal="left" vertical="center"/>
    </xf>
    <xf numFmtId="165" fontId="7" fillId="0" borderId="3" xfId="1" applyNumberFormat="1" applyFont="1" applyBorder="1" applyAlignment="1">
      <alignment horizontal="left" vertical="center"/>
    </xf>
    <xf numFmtId="165" fontId="7" fillId="0" borderId="2" xfId="1" applyNumberFormat="1" applyFont="1" applyBorder="1" applyAlignment="1">
      <alignment horizontal="left" vertical="center"/>
    </xf>
    <xf numFmtId="165" fontId="4" fillId="7" borderId="3" xfId="1" applyNumberFormat="1" applyFont="1" applyFill="1" applyBorder="1" applyAlignment="1">
      <alignment horizontal="left" vertical="center"/>
    </xf>
    <xf numFmtId="165" fontId="4" fillId="7" borderId="2" xfId="1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4" fillId="7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left" vertical="center"/>
    </xf>
    <xf numFmtId="165" fontId="7" fillId="0" borderId="1" xfId="1" applyNumberFormat="1" applyFont="1" applyFill="1" applyBorder="1" applyAlignment="1">
      <alignment horizontal="left" vertical="center" wrapText="1"/>
    </xf>
    <xf numFmtId="165" fontId="4" fillId="7" borderId="1" xfId="1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horizontal="left" vertical="center" wrapText="1"/>
    </xf>
    <xf numFmtId="165" fontId="15" fillId="0" borderId="1" xfId="1" applyNumberFormat="1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5" fontId="7" fillId="0" borderId="1" xfId="1" applyNumberFormat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left" vertical="center" wrapText="1"/>
    </xf>
    <xf numFmtId="165" fontId="7" fillId="0" borderId="2" xfId="1" applyNumberFormat="1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 vertical="top" wrapText="1"/>
    </xf>
  </cellXfs>
  <cellStyles count="5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3" xfId="4" xr:uid="{00000000-0005-0000-0000-000003000000}"/>
    <cellStyle name="Финансовый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00B050"/>
    <pageSetUpPr fitToPage="1"/>
  </sheetPr>
  <dimension ref="A1:X77"/>
  <sheetViews>
    <sheetView tabSelected="1" view="pageBreakPreview" zoomScale="60" zoomScaleNormal="85" workbookViewId="0">
      <selection activeCell="C53" sqref="C53"/>
    </sheetView>
  </sheetViews>
  <sheetFormatPr defaultRowHeight="15" x14ac:dyDescent="0.25"/>
  <cols>
    <col min="1" max="1" width="40.85546875" customWidth="1"/>
    <col min="2" max="2" width="12.140625" customWidth="1"/>
    <col min="3" max="3" width="47.28515625" customWidth="1"/>
    <col min="5" max="6" width="10.28515625" customWidth="1"/>
    <col min="7" max="7" width="10.140625" bestFit="1" customWidth="1"/>
    <col min="8" max="8" width="10.42578125" customWidth="1"/>
    <col min="9" max="9" width="11.5703125" customWidth="1"/>
    <col min="10" max="10" width="12" customWidth="1"/>
    <col min="13" max="13" width="42.85546875" customWidth="1"/>
    <col min="14" max="15" width="10.42578125" customWidth="1"/>
    <col min="16" max="16" width="10.5703125" bestFit="1" customWidth="1"/>
    <col min="17" max="17" width="10.5703125" customWidth="1"/>
    <col min="18" max="18" width="12.85546875" customWidth="1"/>
    <col min="24" max="24" width="19" customWidth="1"/>
  </cols>
  <sheetData>
    <row r="1" spans="1:9" ht="15" customHeight="1" x14ac:dyDescent="0.25">
      <c r="A1" s="128" t="s">
        <v>37</v>
      </c>
      <c r="B1" s="128"/>
      <c r="C1" s="128"/>
    </row>
    <row r="2" spans="1:9" ht="36" customHeight="1" x14ac:dyDescent="0.25">
      <c r="A2" s="128" t="s">
        <v>50</v>
      </c>
      <c r="B2" s="128"/>
      <c r="C2" s="128"/>
    </row>
    <row r="3" spans="1:9" ht="15" hidden="1" customHeight="1" x14ac:dyDescent="0.25">
      <c r="A3" s="1"/>
      <c r="B3" s="68"/>
      <c r="C3" s="2"/>
    </row>
    <row r="4" spans="1:9" ht="16.5" customHeight="1" x14ac:dyDescent="0.25">
      <c r="A4" s="128" t="s">
        <v>39</v>
      </c>
      <c r="B4" s="128"/>
      <c r="C4" s="128"/>
    </row>
    <row r="5" spans="1:9" ht="16.5" customHeight="1" x14ac:dyDescent="0.25">
      <c r="A5" s="67" t="s">
        <v>35</v>
      </c>
      <c r="B5" s="69" t="s">
        <v>40</v>
      </c>
      <c r="C5" s="66"/>
    </row>
    <row r="6" spans="1:9" ht="29.25" customHeight="1" x14ac:dyDescent="0.25">
      <c r="A6" s="67" t="s">
        <v>10</v>
      </c>
      <c r="B6" s="70" t="s">
        <v>51</v>
      </c>
      <c r="C6" s="71" t="s">
        <v>36</v>
      </c>
      <c r="I6" s="4"/>
    </row>
    <row r="7" spans="1:9" ht="26.25" hidden="1" customHeight="1" x14ac:dyDescent="0.25">
      <c r="A7" s="100" t="s">
        <v>0</v>
      </c>
      <c r="B7" s="100"/>
      <c r="C7" s="5"/>
      <c r="D7" s="6"/>
      <c r="E7" s="6"/>
      <c r="F7" s="6"/>
      <c r="G7" s="4"/>
      <c r="H7" s="4"/>
      <c r="I7" s="4"/>
    </row>
    <row r="8" spans="1:9" ht="18.75" hidden="1" customHeight="1" x14ac:dyDescent="0.25">
      <c r="A8" s="100" t="s">
        <v>1</v>
      </c>
      <c r="B8" s="100"/>
      <c r="C8" s="7"/>
    </row>
    <row r="9" spans="1:9" hidden="1" x14ac:dyDescent="0.25">
      <c r="A9" s="96" t="s">
        <v>2</v>
      </c>
      <c r="B9" s="96"/>
      <c r="C9" s="8"/>
    </row>
    <row r="10" spans="1:9" hidden="1" x14ac:dyDescent="0.25">
      <c r="A10" s="96" t="s">
        <v>3</v>
      </c>
      <c r="B10" s="96"/>
      <c r="C10" s="8"/>
      <c r="D10">
        <v>0.24299999999999999</v>
      </c>
    </row>
    <row r="11" spans="1:9" ht="16.5" hidden="1" customHeight="1" x14ac:dyDescent="0.25">
      <c r="A11" s="122" t="s">
        <v>4</v>
      </c>
      <c r="B11" s="122"/>
      <c r="C11" s="8"/>
    </row>
    <row r="12" spans="1:9" ht="30.75" hidden="1" customHeight="1" x14ac:dyDescent="0.25">
      <c r="A12" s="122" t="s">
        <v>5</v>
      </c>
      <c r="B12" s="122"/>
      <c r="C12" s="9"/>
    </row>
    <row r="13" spans="1:9" ht="28.5" hidden="1" customHeight="1" x14ac:dyDescent="0.25">
      <c r="A13" s="123" t="s">
        <v>6</v>
      </c>
      <c r="B13" s="124"/>
      <c r="C13" s="9"/>
    </row>
    <row r="14" spans="1:9" ht="16.5" hidden="1" customHeight="1" x14ac:dyDescent="0.25">
      <c r="A14" s="100" t="s">
        <v>7</v>
      </c>
      <c r="B14" s="100"/>
      <c r="C14" s="10">
        <f>C8-C9-C11-C10-C12-C13</f>
        <v>0</v>
      </c>
    </row>
    <row r="15" spans="1:9" ht="9.75" customHeight="1" x14ac:dyDescent="0.25">
      <c r="A15" s="109"/>
      <c r="B15" s="109"/>
      <c r="C15" s="10"/>
    </row>
    <row r="16" spans="1:9" ht="32.25" customHeight="1" x14ac:dyDescent="0.25">
      <c r="A16" s="100" t="s">
        <v>8</v>
      </c>
      <c r="B16" s="100"/>
      <c r="C16" s="10"/>
      <c r="E16" s="11" t="s">
        <v>9</v>
      </c>
      <c r="F16" s="12"/>
      <c r="G16" s="12"/>
      <c r="H16" s="13"/>
      <c r="I16" s="14">
        <v>45748</v>
      </c>
    </row>
    <row r="17" spans="1:24" ht="21" customHeight="1" x14ac:dyDescent="0.25">
      <c r="A17" s="111" t="s">
        <v>1</v>
      </c>
      <c r="B17" s="111"/>
      <c r="C17" s="10">
        <v>502.09399999999999</v>
      </c>
      <c r="E17" s="11" t="s">
        <v>10</v>
      </c>
      <c r="F17" s="12"/>
      <c r="G17" s="12"/>
      <c r="H17" s="13"/>
      <c r="I17" s="15">
        <v>46293</v>
      </c>
      <c r="J17" s="16" t="s">
        <v>52</v>
      </c>
    </row>
    <row r="18" spans="1:24" ht="19.5" customHeight="1" x14ac:dyDescent="0.25">
      <c r="A18" s="96" t="s">
        <v>2</v>
      </c>
      <c r="B18" s="96"/>
      <c r="C18" s="17">
        <v>64.006</v>
      </c>
      <c r="E18" s="118" t="s">
        <v>11</v>
      </c>
      <c r="F18" s="118"/>
      <c r="G18" s="118"/>
      <c r="H18" s="118"/>
      <c r="I18" s="18">
        <v>4</v>
      </c>
    </row>
    <row r="19" spans="1:24" ht="18.75" customHeight="1" x14ac:dyDescent="0.25">
      <c r="A19" s="105" t="s">
        <v>3</v>
      </c>
      <c r="B19" s="106"/>
      <c r="C19" s="17">
        <v>1.28</v>
      </c>
      <c r="E19" s="80"/>
      <c r="F19" s="80"/>
      <c r="G19" s="80"/>
      <c r="H19" s="80"/>
      <c r="I19" s="81"/>
    </row>
    <row r="20" spans="1:24" ht="18" customHeight="1" x14ac:dyDescent="0.25">
      <c r="A20" s="96" t="s">
        <v>38</v>
      </c>
      <c r="B20" s="96"/>
      <c r="C20" s="17">
        <v>15.840999999999999</v>
      </c>
      <c r="E20" s="89"/>
      <c r="F20" s="89"/>
      <c r="G20" s="89"/>
    </row>
    <row r="21" spans="1:24" ht="32.25" customHeight="1" thickBot="1" x14ac:dyDescent="0.3">
      <c r="A21" s="122" t="s">
        <v>5</v>
      </c>
      <c r="B21" s="122"/>
      <c r="C21" s="17">
        <v>1.179</v>
      </c>
    </row>
    <row r="22" spans="1:24" ht="28.5" customHeight="1" thickBot="1" x14ac:dyDescent="0.45">
      <c r="A22" s="123" t="s">
        <v>43</v>
      </c>
      <c r="B22" s="124"/>
      <c r="C22" s="17">
        <v>14.244</v>
      </c>
      <c r="E22" s="125" t="s">
        <v>30</v>
      </c>
      <c r="F22" s="126"/>
      <c r="G22" s="126"/>
      <c r="H22" s="126"/>
      <c r="I22" s="126"/>
      <c r="J22" s="126"/>
      <c r="K22" s="126"/>
      <c r="L22" s="127"/>
      <c r="N22" s="119" t="s">
        <v>31</v>
      </c>
      <c r="O22" s="120"/>
      <c r="P22" s="120"/>
      <c r="Q22" s="120"/>
      <c r="R22" s="121"/>
    </row>
    <row r="23" spans="1:24" ht="17.25" customHeight="1" thickBot="1" x14ac:dyDescent="0.3">
      <c r="A23" s="100" t="s">
        <v>12</v>
      </c>
      <c r="B23" s="100"/>
      <c r="C23" s="10">
        <f>C17-C18-C19-C20-C21-C22</f>
        <v>405.54399999999998</v>
      </c>
      <c r="E23" s="48"/>
      <c r="F23" s="75">
        <v>2023</v>
      </c>
      <c r="G23" s="49">
        <v>2024</v>
      </c>
      <c r="H23" s="49">
        <v>2025</v>
      </c>
      <c r="I23" s="49">
        <v>2026</v>
      </c>
      <c r="J23" s="84">
        <v>2027</v>
      </c>
      <c r="K23" s="49">
        <v>2028</v>
      </c>
      <c r="L23" s="49">
        <v>2029</v>
      </c>
      <c r="N23" s="42"/>
      <c r="O23" s="78">
        <v>2023</v>
      </c>
      <c r="P23" s="43">
        <v>2024</v>
      </c>
      <c r="Q23" s="44">
        <v>2025</v>
      </c>
      <c r="R23" s="43">
        <v>2026</v>
      </c>
      <c r="S23" s="85">
        <v>2027</v>
      </c>
    </row>
    <row r="24" spans="1:24" x14ac:dyDescent="0.25">
      <c r="A24" s="109"/>
      <c r="B24" s="109"/>
      <c r="C24" s="10"/>
      <c r="E24" s="50" t="s">
        <v>13</v>
      </c>
      <c r="F24" s="76">
        <v>1.0082</v>
      </c>
      <c r="G24" s="63">
        <v>1.0073000000000001</v>
      </c>
      <c r="H24" s="53">
        <v>1.0068999999999999</v>
      </c>
      <c r="I24" s="82">
        <v>1.0089999999999999</v>
      </c>
      <c r="J24" s="83">
        <v>1.0085999999999999</v>
      </c>
      <c r="K24" s="53"/>
      <c r="L24" s="54"/>
      <c r="N24" s="45" t="s">
        <v>13</v>
      </c>
      <c r="O24" s="76">
        <v>1.0049999999999999</v>
      </c>
      <c r="P24" s="55">
        <v>1.0048999999999999</v>
      </c>
      <c r="Q24" s="56">
        <v>1.0037</v>
      </c>
      <c r="R24" s="86">
        <v>1.0025999999999999</v>
      </c>
      <c r="S24" s="57">
        <v>1.0024</v>
      </c>
    </row>
    <row r="25" spans="1:24" x14ac:dyDescent="0.25">
      <c r="A25" s="117" t="s">
        <v>48</v>
      </c>
      <c r="B25" s="117"/>
      <c r="C25" s="91">
        <f>C14+C23</f>
        <v>405.54399999999998</v>
      </c>
      <c r="E25" s="51" t="s">
        <v>14</v>
      </c>
      <c r="F25" s="77">
        <v>1.0082</v>
      </c>
      <c r="G25" s="64">
        <v>1.0073000000000001</v>
      </c>
      <c r="H25" s="39">
        <v>1.0068999999999999</v>
      </c>
      <c r="I25" s="82">
        <v>1.0089999999999999</v>
      </c>
      <c r="J25" s="39">
        <v>1.0085999999999999</v>
      </c>
      <c r="K25" s="39"/>
      <c r="L25" s="27"/>
      <c r="N25" s="46" t="s">
        <v>14</v>
      </c>
      <c r="O25" s="77">
        <v>1.0049999999999999</v>
      </c>
      <c r="P25" s="58">
        <v>1.0048999999999999</v>
      </c>
      <c r="Q25" s="41">
        <v>1.0037</v>
      </c>
      <c r="R25" s="87">
        <v>1.0025999999999999</v>
      </c>
      <c r="S25" s="59">
        <v>1.0024</v>
      </c>
    </row>
    <row r="26" spans="1:24" x14ac:dyDescent="0.25">
      <c r="A26" s="96" t="s">
        <v>15</v>
      </c>
      <c r="B26" s="96"/>
      <c r="C26" s="92">
        <f>H27*H28*H29*H30*H31*H32*H33*H34*H35*I24*I25*I26</f>
        <v>1.1335322978355602</v>
      </c>
      <c r="E26" s="51" t="s">
        <v>16</v>
      </c>
      <c r="F26" s="77">
        <v>1.0082</v>
      </c>
      <c r="G26" s="64">
        <v>1.0073000000000001</v>
      </c>
      <c r="H26" s="39">
        <v>1.0068999999999999</v>
      </c>
      <c r="I26" s="82">
        <v>1.0089999999999999</v>
      </c>
      <c r="J26" s="39">
        <v>1.0085999999999999</v>
      </c>
      <c r="K26" s="39"/>
      <c r="L26" s="27"/>
      <c r="N26" s="46" t="s">
        <v>16</v>
      </c>
      <c r="O26" s="77">
        <v>1.0049999999999999</v>
      </c>
      <c r="P26" s="58">
        <v>1.0048999999999999</v>
      </c>
      <c r="Q26" s="41">
        <v>1.0037</v>
      </c>
      <c r="R26" s="87">
        <v>1.0025999999999999</v>
      </c>
      <c r="S26" s="59">
        <v>1.0024</v>
      </c>
    </row>
    <row r="27" spans="1:24" x14ac:dyDescent="0.25">
      <c r="A27" s="111" t="s">
        <v>17</v>
      </c>
      <c r="B27" s="111"/>
      <c r="C27" s="19">
        <f>C25*C26</f>
        <v>459.69722219342441</v>
      </c>
      <c r="E27" s="51" t="s">
        <v>18</v>
      </c>
      <c r="F27" s="77">
        <v>1.0082</v>
      </c>
      <c r="G27" s="64">
        <v>1.0073000000000001</v>
      </c>
      <c r="H27" s="82">
        <v>1.0109999999999999</v>
      </c>
      <c r="I27" s="82">
        <v>1.0089999999999999</v>
      </c>
      <c r="J27" s="39">
        <v>1.0085999999999999</v>
      </c>
      <c r="K27" s="39"/>
      <c r="L27" s="27"/>
      <c r="N27" s="46" t="s">
        <v>18</v>
      </c>
      <c r="O27" s="77">
        <v>1.0049999999999999</v>
      </c>
      <c r="P27" s="58">
        <v>1.0048999999999999</v>
      </c>
      <c r="Q27" s="41">
        <v>1.0029999999999999</v>
      </c>
      <c r="R27" s="87">
        <v>1.0025999999999999</v>
      </c>
      <c r="S27" s="59">
        <v>1.0024</v>
      </c>
    </row>
    <row r="28" spans="1:24" x14ac:dyDescent="0.25">
      <c r="A28" s="112" t="s">
        <v>19</v>
      </c>
      <c r="B28" s="112"/>
      <c r="C28" s="92">
        <f>I27*I28*I29*I30*I31</f>
        <v>1.0458173228640484</v>
      </c>
      <c r="E28" s="51" t="s">
        <v>20</v>
      </c>
      <c r="F28" s="77">
        <v>1.0082</v>
      </c>
      <c r="G28" s="64">
        <v>1.0073000000000001</v>
      </c>
      <c r="H28" s="82">
        <v>1.0109999999999999</v>
      </c>
      <c r="I28" s="82">
        <v>1.0089999999999999</v>
      </c>
      <c r="J28" s="39">
        <v>1.0085999999999999</v>
      </c>
      <c r="K28" s="39"/>
      <c r="L28" s="27"/>
      <c r="N28" s="46" t="s">
        <v>20</v>
      </c>
      <c r="O28" s="77">
        <v>1.0049999999999999</v>
      </c>
      <c r="P28" s="58">
        <v>1.0044999999999999</v>
      </c>
      <c r="Q28" s="41">
        <v>1.0029999999999999</v>
      </c>
      <c r="R28" s="87">
        <v>1.0025999999999999</v>
      </c>
      <c r="S28" s="59">
        <v>1.0024</v>
      </c>
    </row>
    <row r="29" spans="1:24" x14ac:dyDescent="0.25">
      <c r="A29" s="113" t="s">
        <v>21</v>
      </c>
      <c r="B29" s="113"/>
      <c r="C29" s="90">
        <f>C27*C28</f>
        <v>480.7593182423667</v>
      </c>
      <c r="E29" s="51" t="s">
        <v>22</v>
      </c>
      <c r="F29" s="77">
        <v>1.0082</v>
      </c>
      <c r="G29" s="64">
        <v>1.0073000000000001</v>
      </c>
      <c r="H29" s="82">
        <v>1.0109999999999999</v>
      </c>
      <c r="I29" s="82">
        <v>1.0089999999999999</v>
      </c>
      <c r="J29" s="39">
        <v>1.0085999999999999</v>
      </c>
      <c r="K29" s="39"/>
      <c r="L29" s="27"/>
      <c r="N29" s="46" t="s">
        <v>22</v>
      </c>
      <c r="O29" s="77">
        <v>1.0049999999999999</v>
      </c>
      <c r="P29" s="58">
        <v>1.0044999999999999</v>
      </c>
      <c r="Q29" s="41">
        <v>1.0029999999999999</v>
      </c>
      <c r="R29" s="87">
        <v>1.0025999999999999</v>
      </c>
      <c r="S29" s="59">
        <v>1.0024</v>
      </c>
    </row>
    <row r="30" spans="1:24" ht="20.25" customHeight="1" x14ac:dyDescent="0.25">
      <c r="A30" s="114"/>
      <c r="B30" s="114"/>
      <c r="C30" s="19"/>
      <c r="E30" s="51" t="s">
        <v>23</v>
      </c>
      <c r="F30" s="77">
        <v>1.0082</v>
      </c>
      <c r="G30" s="64">
        <v>1.0073000000000001</v>
      </c>
      <c r="H30" s="82">
        <v>1.0109999999999999</v>
      </c>
      <c r="I30" s="82">
        <v>1.0089999999999999</v>
      </c>
      <c r="J30" s="39">
        <v>1.0085999999999999</v>
      </c>
      <c r="K30" s="39"/>
      <c r="L30" s="27"/>
      <c r="N30" s="46" t="s">
        <v>23</v>
      </c>
      <c r="O30" s="77">
        <v>1.0049999999999999</v>
      </c>
      <c r="P30" s="58">
        <v>1.0044999999999999</v>
      </c>
      <c r="Q30" s="41">
        <v>1.0029999999999999</v>
      </c>
      <c r="R30" s="87">
        <v>1.0025999999999999</v>
      </c>
      <c r="S30" s="59">
        <v>1.0024</v>
      </c>
    </row>
    <row r="31" spans="1:24" x14ac:dyDescent="0.25">
      <c r="A31" s="109"/>
      <c r="B31" s="109"/>
      <c r="C31" s="36"/>
      <c r="E31" s="51" t="s">
        <v>24</v>
      </c>
      <c r="F31" s="77">
        <v>1.0082</v>
      </c>
      <c r="G31" s="64">
        <v>1.0073000000000001</v>
      </c>
      <c r="H31" s="82">
        <v>1.0109999999999999</v>
      </c>
      <c r="I31" s="82">
        <v>1.0089999999999999</v>
      </c>
      <c r="J31" s="39">
        <v>1.0085999999999999</v>
      </c>
      <c r="K31" s="39"/>
      <c r="L31" s="27"/>
      <c r="N31" s="46" t="s">
        <v>24</v>
      </c>
      <c r="O31" s="77">
        <v>1.0049999999999999</v>
      </c>
      <c r="P31" s="58">
        <v>1.0044999999999999</v>
      </c>
      <c r="Q31" s="41">
        <v>1.0029999999999999</v>
      </c>
      <c r="R31" s="87">
        <v>1.0025999999999999</v>
      </c>
      <c r="S31" s="59">
        <v>1.0024</v>
      </c>
    </row>
    <row r="32" spans="1:24" ht="30" customHeight="1" x14ac:dyDescent="0.25">
      <c r="A32" s="115" t="s">
        <v>33</v>
      </c>
      <c r="B32" s="115"/>
      <c r="C32" s="91">
        <f>C33+C34</f>
        <v>64.006</v>
      </c>
      <c r="E32" s="51" t="s">
        <v>25</v>
      </c>
      <c r="F32" s="77">
        <v>1.0082</v>
      </c>
      <c r="G32" s="64">
        <v>1.0073000000000001</v>
      </c>
      <c r="H32" s="82">
        <v>1.0109999999999999</v>
      </c>
      <c r="I32" s="82">
        <v>1.0089999999999999</v>
      </c>
      <c r="J32" s="39">
        <v>1.0085999999999999</v>
      </c>
      <c r="K32" s="39"/>
      <c r="L32" s="27"/>
      <c r="N32" s="46" t="s">
        <v>25</v>
      </c>
      <c r="O32" s="77">
        <v>1.0049999999999999</v>
      </c>
      <c r="P32" s="58">
        <v>1.0044999999999999</v>
      </c>
      <c r="Q32" s="41">
        <v>1.0029999999999999</v>
      </c>
      <c r="R32" s="87">
        <v>1.0025999999999999</v>
      </c>
      <c r="S32" s="59">
        <v>1.0024</v>
      </c>
      <c r="X32">
        <f>Q27*Q28*Q29*Q30*Q31*Q32*Q33*Q34*Q35*R24</f>
        <v>1.0299973265600937</v>
      </c>
    </row>
    <row r="33" spans="1:19" ht="21.75" customHeight="1" x14ac:dyDescent="0.25">
      <c r="A33" s="96" t="s">
        <v>41</v>
      </c>
      <c r="B33" s="96"/>
      <c r="C33" s="37">
        <v>52.585999999999999</v>
      </c>
      <c r="E33" s="51" t="s">
        <v>26</v>
      </c>
      <c r="F33" s="77">
        <v>1.0082</v>
      </c>
      <c r="G33" s="64">
        <v>1.0073000000000001</v>
      </c>
      <c r="H33" s="82">
        <v>1.0109999999999999</v>
      </c>
      <c r="I33" s="82">
        <v>1.0089999999999999</v>
      </c>
      <c r="J33" s="39">
        <v>1.0085999999999999</v>
      </c>
      <c r="K33" s="39"/>
      <c r="L33" s="27"/>
      <c r="N33" s="46" t="s">
        <v>26</v>
      </c>
      <c r="O33" s="77">
        <v>1.0049999999999999</v>
      </c>
      <c r="P33" s="58">
        <v>1.0044999999999999</v>
      </c>
      <c r="Q33" s="41">
        <v>1.0029999999999999</v>
      </c>
      <c r="R33" s="87">
        <v>1.0025999999999999</v>
      </c>
      <c r="S33" s="59">
        <v>1.0024</v>
      </c>
    </row>
    <row r="34" spans="1:19" x14ac:dyDescent="0.25">
      <c r="A34" s="96" t="s">
        <v>42</v>
      </c>
      <c r="B34" s="96"/>
      <c r="C34" s="38">
        <v>11.42</v>
      </c>
      <c r="E34" s="51" t="s">
        <v>27</v>
      </c>
      <c r="F34" s="77">
        <v>1.0082</v>
      </c>
      <c r="G34" s="64">
        <v>1.0073000000000001</v>
      </c>
      <c r="H34" s="82">
        <v>1.0109999999999999</v>
      </c>
      <c r="I34" s="82">
        <v>1.0089999999999999</v>
      </c>
      <c r="J34" s="39">
        <v>1.0085999999999999</v>
      </c>
      <c r="K34" s="39"/>
      <c r="L34" s="27"/>
      <c r="N34" s="46" t="s">
        <v>27</v>
      </c>
      <c r="O34" s="77">
        <v>1.0049999999999999</v>
      </c>
      <c r="P34" s="58">
        <v>1.0044999999999999</v>
      </c>
      <c r="Q34" s="41">
        <v>1.0029999999999999</v>
      </c>
      <c r="R34" s="87">
        <v>1.0025999999999999</v>
      </c>
      <c r="S34" s="59">
        <v>1.0024</v>
      </c>
    </row>
    <row r="35" spans="1:19" ht="15.75" thickBot="1" x14ac:dyDescent="0.3">
      <c r="A35" s="97"/>
      <c r="B35" s="97"/>
      <c r="C35" s="38"/>
      <c r="E35" s="52" t="s">
        <v>28</v>
      </c>
      <c r="F35" s="77">
        <v>1.0082</v>
      </c>
      <c r="G35" s="65">
        <v>1.0073000000000001</v>
      </c>
      <c r="H35" s="40">
        <v>1.0109999999999999</v>
      </c>
      <c r="I35" s="40">
        <v>1.0089999999999999</v>
      </c>
      <c r="J35" s="40">
        <v>1.0085999999999999</v>
      </c>
      <c r="K35" s="40"/>
      <c r="L35" s="28"/>
      <c r="N35" s="47" t="s">
        <v>28</v>
      </c>
      <c r="O35" s="77">
        <v>1.0049999999999999</v>
      </c>
      <c r="P35" s="60">
        <v>1.0044999999999999</v>
      </c>
      <c r="Q35" s="61">
        <v>1.0029999999999999</v>
      </c>
      <c r="R35" s="88">
        <v>1.0025999999999999</v>
      </c>
      <c r="S35" s="62">
        <v>1.0024</v>
      </c>
    </row>
    <row r="36" spans="1:19" ht="30.75" customHeight="1" x14ac:dyDescent="0.25">
      <c r="A36" s="116" t="s">
        <v>32</v>
      </c>
      <c r="B36" s="116"/>
      <c r="C36" s="92">
        <f>Q27*Q28*Q29*Q30*Q31*Q32*Q33*Q34*Q35*R24*R25*R26*R27*R28*R29*R30*R31*R32*R33*R34*R35</f>
        <v>1.0598412057284332</v>
      </c>
      <c r="E36" s="29"/>
      <c r="F36" s="29"/>
      <c r="G36" s="30"/>
      <c r="H36" s="30"/>
      <c r="I36" s="30"/>
      <c r="J36" s="30"/>
      <c r="K36" s="30"/>
      <c r="L36" s="30"/>
    </row>
    <row r="37" spans="1:19" ht="30.75" customHeight="1" x14ac:dyDescent="0.25">
      <c r="A37" s="110" t="s">
        <v>34</v>
      </c>
      <c r="B37" s="110"/>
      <c r="C37" s="90">
        <f>C38+C39</f>
        <v>67.836196213854095</v>
      </c>
      <c r="E37" s="74"/>
      <c r="F37" s="74"/>
    </row>
    <row r="38" spans="1:19" ht="81" customHeight="1" x14ac:dyDescent="0.25">
      <c r="A38" s="96" t="s">
        <v>41</v>
      </c>
      <c r="B38" s="96"/>
      <c r="C38" s="38">
        <f>C33*C36</f>
        <v>55.732809644435385</v>
      </c>
    </row>
    <row r="39" spans="1:19" x14ac:dyDescent="0.25">
      <c r="A39" s="96" t="s">
        <v>42</v>
      </c>
      <c r="B39" s="96"/>
      <c r="C39" s="17">
        <f>C34*C36</f>
        <v>12.103386569418706</v>
      </c>
    </row>
    <row r="40" spans="1:19" x14ac:dyDescent="0.25">
      <c r="A40" s="101"/>
      <c r="B40" s="102"/>
      <c r="C40" s="17"/>
    </row>
    <row r="41" spans="1:19" x14ac:dyDescent="0.25">
      <c r="A41" s="103" t="s">
        <v>44</v>
      </c>
      <c r="B41" s="104"/>
      <c r="C41" s="91">
        <f>C42+C43</f>
        <v>14.243</v>
      </c>
    </row>
    <row r="42" spans="1:19" x14ac:dyDescent="0.25">
      <c r="A42" s="105" t="s">
        <v>45</v>
      </c>
      <c r="B42" s="106"/>
      <c r="C42" s="17">
        <v>10.342000000000001</v>
      </c>
    </row>
    <row r="43" spans="1:19" x14ac:dyDescent="0.25">
      <c r="A43" s="97" t="s">
        <v>46</v>
      </c>
      <c r="B43" s="97"/>
      <c r="C43" s="17">
        <v>3.9009999999999998</v>
      </c>
    </row>
    <row r="44" spans="1:19" x14ac:dyDescent="0.25">
      <c r="A44" s="107" t="s">
        <v>47</v>
      </c>
      <c r="B44" s="108"/>
      <c r="C44" s="90">
        <f>ROUND(C45+C46,3)</f>
        <v>16.885000000000002</v>
      </c>
    </row>
    <row r="45" spans="1:19" x14ac:dyDescent="0.25">
      <c r="A45" s="105" t="s">
        <v>45</v>
      </c>
      <c r="B45" s="106"/>
      <c r="C45" s="17">
        <f>C42*C26*C28</f>
        <v>12.260107088904181</v>
      </c>
      <c r="I45" s="89">
        <f>C47-548.977</f>
        <v>16.504000000000019</v>
      </c>
    </row>
    <row r="46" spans="1:19" x14ac:dyDescent="0.25">
      <c r="A46" s="97" t="s">
        <v>46</v>
      </c>
      <c r="B46" s="97"/>
      <c r="C46" s="17">
        <f>C43*C26*C28</f>
        <v>4.6245095488121457</v>
      </c>
    </row>
    <row r="47" spans="1:19" ht="30.75" customHeight="1" x14ac:dyDescent="0.25">
      <c r="A47" s="98" t="s">
        <v>49</v>
      </c>
      <c r="B47" s="99"/>
      <c r="C47" s="20">
        <f>ROUND(C29+C37+C44,3)</f>
        <v>565.48099999999999</v>
      </c>
    </row>
    <row r="48" spans="1:19" ht="30.75" hidden="1" customHeight="1" x14ac:dyDescent="0.25">
      <c r="A48" s="100"/>
      <c r="B48" s="100"/>
      <c r="C48" s="21"/>
    </row>
    <row r="49" spans="1:13" ht="30.75" hidden="1" customHeight="1" x14ac:dyDescent="0.25">
      <c r="A49" s="100"/>
      <c r="B49" s="100"/>
      <c r="C49" s="21"/>
    </row>
    <row r="50" spans="1:13" ht="30.75" hidden="1" customHeight="1" x14ac:dyDescent="0.25">
      <c r="A50" s="93" t="s">
        <v>29</v>
      </c>
      <c r="B50" s="94"/>
      <c r="C50" s="22">
        <f>C47+C49</f>
        <v>565.48099999999999</v>
      </c>
    </row>
    <row r="51" spans="1:13" x14ac:dyDescent="0.25">
      <c r="A51" s="3"/>
      <c r="B51" s="23"/>
      <c r="C51" s="24"/>
    </row>
    <row r="52" spans="1:13" x14ac:dyDescent="0.25">
      <c r="A52" s="25"/>
      <c r="B52" s="3"/>
      <c r="C52" s="25"/>
    </row>
    <row r="53" spans="1:13" x14ac:dyDescent="0.25">
      <c r="A53" s="25"/>
      <c r="B53" s="3"/>
      <c r="C53" s="26"/>
    </row>
    <row r="54" spans="1:13" x14ac:dyDescent="0.25">
      <c r="A54" s="3"/>
      <c r="B54" s="3"/>
      <c r="C54" s="3"/>
    </row>
    <row r="55" spans="1:13" s="72" customFormat="1" x14ac:dyDescent="0.25">
      <c r="A55" s="73"/>
      <c r="B55" s="73"/>
      <c r="C55" s="73"/>
    </row>
    <row r="56" spans="1:13" s="72" customFormat="1" x14ac:dyDescent="0.25"/>
    <row r="57" spans="1:13" s="72" customFormat="1" ht="19.5" customHeight="1" x14ac:dyDescent="0.25"/>
    <row r="58" spans="1:13" s="72" customFormat="1" x14ac:dyDescent="0.25"/>
    <row r="59" spans="1:13" s="72" customFormat="1" ht="20.25" customHeight="1" x14ac:dyDescent="0.25"/>
    <row r="60" spans="1:13" s="72" customFormat="1" x14ac:dyDescent="0.25"/>
    <row r="61" spans="1:13" s="72" customFormat="1" x14ac:dyDescent="0.25"/>
    <row r="62" spans="1:13" s="72" customFormat="1" x14ac:dyDescent="0.25"/>
    <row r="63" spans="1:13" s="72" customFormat="1" ht="26.25" customHeight="1" x14ac:dyDescent="0.25">
      <c r="M63" s="79"/>
    </row>
    <row r="64" spans="1:13" s="72" customFormat="1" x14ac:dyDescent="0.25">
      <c r="M64" s="79"/>
    </row>
    <row r="65" spans="12:18" s="72" customFormat="1" x14ac:dyDescent="0.25"/>
    <row r="66" spans="12:18" s="72" customFormat="1" x14ac:dyDescent="0.25">
      <c r="M66" s="79"/>
    </row>
    <row r="67" spans="12:18" s="72" customFormat="1" x14ac:dyDescent="0.25"/>
    <row r="68" spans="12:18" s="72" customFormat="1" x14ac:dyDescent="0.25">
      <c r="M68" s="79"/>
    </row>
    <row r="69" spans="12:18" s="72" customFormat="1" x14ac:dyDescent="0.25"/>
    <row r="70" spans="12:18" s="72" customFormat="1" x14ac:dyDescent="0.25"/>
    <row r="71" spans="12:18" s="72" customFormat="1" x14ac:dyDescent="0.25"/>
    <row r="72" spans="12:18" s="72" customFormat="1" x14ac:dyDescent="0.25"/>
    <row r="73" spans="12:18" s="72" customFormat="1" x14ac:dyDescent="0.25">
      <c r="M73" s="79"/>
    </row>
    <row r="74" spans="12:18" x14ac:dyDescent="0.25">
      <c r="L74" s="72"/>
    </row>
    <row r="75" spans="12:18" ht="15.75" x14ac:dyDescent="0.25">
      <c r="L75" s="95"/>
      <c r="M75" s="95"/>
      <c r="N75" s="95"/>
      <c r="O75" s="95"/>
      <c r="P75" s="95"/>
      <c r="Q75" s="35"/>
      <c r="R75" s="35"/>
    </row>
    <row r="76" spans="12:18" ht="15.75" x14ac:dyDescent="0.25">
      <c r="L76" s="31"/>
      <c r="M76" s="32"/>
      <c r="N76" s="31"/>
      <c r="O76" s="31"/>
      <c r="P76" s="31"/>
      <c r="Q76" s="33"/>
      <c r="R76" s="33"/>
    </row>
    <row r="77" spans="12:18" x14ac:dyDescent="0.25">
      <c r="Q77" s="34"/>
      <c r="R77" s="34"/>
    </row>
  </sheetData>
  <mergeCells count="51">
    <mergeCell ref="A16:B16"/>
    <mergeCell ref="A15:B15"/>
    <mergeCell ref="A1:C1"/>
    <mergeCell ref="A2:C2"/>
    <mergeCell ref="A4:C4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18:B18"/>
    <mergeCell ref="E18:H18"/>
    <mergeCell ref="A20:B20"/>
    <mergeCell ref="N22:R22"/>
    <mergeCell ref="A21:B21"/>
    <mergeCell ref="A22:B22"/>
    <mergeCell ref="E22:L22"/>
    <mergeCell ref="A19:B19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25:B25"/>
    <mergeCell ref="A50:B50"/>
    <mergeCell ref="L75:P75"/>
    <mergeCell ref="A38:B38"/>
    <mergeCell ref="A39:B39"/>
    <mergeCell ref="A43:B43"/>
    <mergeCell ref="A47:B47"/>
    <mergeCell ref="A48:B48"/>
    <mergeCell ref="A49:B49"/>
    <mergeCell ref="A40:B40"/>
    <mergeCell ref="A41:B41"/>
    <mergeCell ref="A42:B42"/>
    <mergeCell ref="A44:B44"/>
    <mergeCell ref="A45:B45"/>
    <mergeCell ref="A46:B46"/>
  </mergeCells>
  <printOptions horizontalCentered="1"/>
  <pageMargins left="0.70866141732283472" right="0" top="0.74803149606299213" bottom="0.55118110236220474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пр. Газеты Правда 14</vt:lpstr>
      <vt:lpstr>'пр. Газеты Правда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2026-08-12T10:08:02Z</dcterms:modified>
</cp:coreProperties>
</file>