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!СДО\Процедуры в закупки\2026\2. КОНКУРСЫ 2026\12. Негорелое\2. ЭТП\"/>
    </mc:Choice>
  </mc:AlternateContent>
  <bookViews>
    <workbookView xWindow="0" yWindow="0" windowWidth="28800" windowHeight="11775" firstSheet="3" activeTab="3"/>
  </bookViews>
  <sheets>
    <sheet name="Оборуд.по сметам" sheetId="3" state="hidden" r:id="rId1"/>
    <sheet name="Оборудование по сметам" sheetId="2" state="hidden" r:id="rId2"/>
    <sheet name="оборудования для КЦ расч" sheetId="1" state="hidden" r:id="rId3"/>
    <sheet name="оборудования для КЦ расч (2)" sheetId="6" r:id="rId4"/>
  </sheets>
  <definedNames>
    <definedName name="_xlnm.Print_Area" localSheetId="0">'Оборуд.по сметам'!$A$1:$O$41</definedName>
    <definedName name="_xlnm.Print_Area" localSheetId="1">'Оборудование по сметам'!$A$1:$P$21</definedName>
    <definedName name="_xlnm.Print_Area" localSheetId="2">'оборудования для КЦ расч'!$A$1:$Z$32</definedName>
    <definedName name="_xlnm.Print_Area" localSheetId="3">'оборудования для КЦ расч (2)'!$A$1:$L$24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1" i="1" l="1"/>
  <c r="Y11" i="1"/>
  <c r="X11" i="1"/>
  <c r="W11" i="1"/>
  <c r="T11" i="1"/>
  <c r="M28" i="1"/>
  <c r="L26" i="1"/>
  <c r="L28" i="1" s="1"/>
  <c r="L24" i="1"/>
  <c r="L22" i="1"/>
  <c r="L20" i="1"/>
  <c r="L18" i="1"/>
  <c r="L16" i="1"/>
  <c r="L14" i="1"/>
  <c r="L12" i="1"/>
  <c r="N12" i="1" s="1"/>
  <c r="N43" i="1" l="1"/>
  <c r="N44" i="1" s="1"/>
  <c r="N45" i="1" s="1"/>
  <c r="N46" i="1" s="1"/>
  <c r="N42" i="1"/>
  <c r="K48" i="1"/>
  <c r="I48" i="1"/>
  <c r="I49" i="1" s="1"/>
  <c r="K49" i="1" s="1"/>
  <c r="G48" i="1"/>
  <c r="H42" i="1"/>
  <c r="H43" i="1" s="1"/>
  <c r="H44" i="1" s="1"/>
  <c r="H45" i="1" s="1"/>
  <c r="H46" i="1" s="1"/>
  <c r="H47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N26" i="1"/>
  <c r="N24" i="1"/>
  <c r="P24" i="1" s="1"/>
  <c r="R24" i="1" s="1"/>
  <c r="T24" i="1" s="1"/>
  <c r="V24" i="1" s="1"/>
  <c r="N22" i="1"/>
  <c r="P22" i="1" s="1"/>
  <c r="R22" i="1" s="1"/>
  <c r="T22" i="1" s="1"/>
  <c r="N20" i="1"/>
  <c r="P20" i="1" s="1"/>
  <c r="R20" i="1" s="1"/>
  <c r="T20" i="1" s="1"/>
  <c r="V20" i="1" s="1"/>
  <c r="N18" i="1"/>
  <c r="P18" i="1" s="1"/>
  <c r="R18" i="1" s="1"/>
  <c r="T18" i="1" s="1"/>
  <c r="V18" i="1" s="1"/>
  <c r="N16" i="1"/>
  <c r="P16" i="1" s="1"/>
  <c r="R16" i="1" s="1"/>
  <c r="T16" i="1" s="1"/>
  <c r="N14" i="1"/>
  <c r="P14" i="1" s="1"/>
  <c r="R14" i="1" s="1"/>
  <c r="T14" i="1" s="1"/>
  <c r="V14" i="1" s="1"/>
  <c r="P12" i="1"/>
  <c r="R12" i="1" s="1"/>
  <c r="P26" i="1" l="1"/>
  <c r="R26" i="1" s="1"/>
  <c r="N28" i="1"/>
  <c r="T12" i="1"/>
  <c r="X12" i="1" s="1"/>
  <c r="Y12" i="1"/>
  <c r="X24" i="1"/>
  <c r="X14" i="1"/>
  <c r="X18" i="1"/>
  <c r="X20" i="1"/>
  <c r="W20" i="1"/>
  <c r="W18" i="1"/>
  <c r="W14" i="1"/>
  <c r="W24" i="1"/>
  <c r="Y16" i="1"/>
  <c r="W12" i="1"/>
  <c r="Y18" i="1"/>
  <c r="V22" i="1"/>
  <c r="W22" i="1"/>
  <c r="V16" i="1"/>
  <c r="X22" i="1"/>
  <c r="W16" i="1"/>
  <c r="Y22" i="1"/>
  <c r="V12" i="1"/>
  <c r="X16" i="1"/>
  <c r="T26" i="1" l="1"/>
  <c r="R28" i="1"/>
  <c r="Y14" i="1"/>
  <c r="Y24" i="1"/>
  <c r="Y20" i="1"/>
  <c r="X26" i="1" l="1"/>
  <c r="X28" i="1" s="1"/>
  <c r="V26" i="1"/>
  <c r="V28" i="1" s="1"/>
  <c r="W26" i="1"/>
  <c r="W28" i="1" s="1"/>
  <c r="T28" i="1"/>
  <c r="Y26" i="1"/>
  <c r="Y28" i="1" s="1"/>
  <c r="Z24" i="1"/>
  <c r="U24" i="1" s="1"/>
  <c r="Z14" i="1"/>
  <c r="U14" i="1" s="1"/>
  <c r="Z18" i="1"/>
  <c r="U18" i="1" s="1"/>
  <c r="Z26" i="1"/>
  <c r="Z20" i="1"/>
  <c r="U20" i="1" s="1"/>
  <c r="Z16" i="1"/>
  <c r="U16" i="1" s="1"/>
  <c r="Z12" i="1"/>
  <c r="Z22" i="1"/>
  <c r="U22" i="1" s="1"/>
  <c r="U26" i="1" l="1"/>
  <c r="Z28" i="1"/>
  <c r="U12" i="1"/>
  <c r="U28" i="1" l="1"/>
</calcChain>
</file>

<file path=xl/sharedStrings.xml><?xml version="1.0" encoding="utf-8"?>
<sst xmlns="http://schemas.openxmlformats.org/spreadsheetml/2006/main" count="187" uniqueCount="110">
  <si>
    <t>Наименование объекта</t>
  </si>
  <si>
    <t>27322-1.. УСТАНОВКА ДВУХ БКТПБ 10/0,4КВ С РЕКОНСТРУКЦИЕЙ ВЛ 10КВ N564 ПС 35/10 КВ "НЕГОРЕЛОЕ" ДЛЯ ОБЕСПЕЧЕНИЯ ЭЛЕКТРОСНАБЖЕНИЯ СТАНЦИЙ ЭЛЕКТРИЧЕСКОЙ ЗАРЯДКИ ЭЛЕКТРОТРАНСПОРТА РАСПОЛАГАЕМЫХ В РАЙОНЕ ПЕРЕСЕЧЕНИЯ М1 С Н-8378 (ЛЕВО) И ПЕРЕСЕЧЕНИЯ М1 С Н-8378 (ПРАВО).1-Й ПУСКОВОЙ КОМПЛЕКС</t>
  </si>
  <si>
    <t>№пп</t>
  </si>
  <si>
    <t>смета</t>
  </si>
  <si>
    <t>обоснование</t>
  </si>
  <si>
    <t>наименование</t>
  </si>
  <si>
    <t>кол-во</t>
  </si>
  <si>
    <t>ед.изм.</t>
  </si>
  <si>
    <t>цена</t>
  </si>
  <si>
    <t>Стоимость на дату составления сметы</t>
  </si>
  <si>
    <t>трансп. и зср</t>
  </si>
  <si>
    <t>Стоимость с трансп. и зср</t>
  </si>
  <si>
    <t>% налога от выручки</t>
  </si>
  <si>
    <t>Стоимость с налогом</t>
  </si>
  <si>
    <t>% НДС</t>
  </si>
  <si>
    <t>Стоимость с НДС</t>
  </si>
  <si>
    <t>Стоимость оборудования на дату начала строительства</t>
  </si>
  <si>
    <t>Стоимость с учетом прогнозного индекса цен в строительстве, рублей / количество</t>
  </si>
  <si>
    <t>Стоимость всего</t>
  </si>
  <si>
    <t>в том числе по месяцам</t>
  </si>
  <si>
    <t>ИЮЛ.26</t>
  </si>
  <si>
    <t>АВГ.26</t>
  </si>
  <si>
    <t>СЕH.26</t>
  </si>
  <si>
    <t>ОКТ.26</t>
  </si>
  <si>
    <t>HОЯБ.26</t>
  </si>
  <si>
    <t>Прогнозный индекс</t>
  </si>
  <si>
    <t>С1-БКТПБ</t>
  </si>
  <si>
    <t>БКТПБ 1000-10/0,4КВ</t>
  </si>
  <si>
    <t>КОМПЛ</t>
  </si>
  <si>
    <t>С1-ТЛМ</t>
  </si>
  <si>
    <t>ШКАФ ТЛМ</t>
  </si>
  <si>
    <t>ШТ</t>
  </si>
  <si>
    <t>С1-СЭ</t>
  </si>
  <si>
    <t>ШКАФ СЭ N1</t>
  </si>
  <si>
    <t>С1-УСПД</t>
  </si>
  <si>
    <t>ШКАФ УСПД</t>
  </si>
  <si>
    <t>С1-ЗИП</t>
  </si>
  <si>
    <t>ЗИП АУЭ (В КОМПЛЕКТЕ СОГЛАСНО 27322-1-01-АУЭ.СО)</t>
  </si>
  <si>
    <t>С10-НЗТ-ТОЛ</t>
  </si>
  <si>
    <t>ТРАНСФОРМАТОР ТОКА 10КВ ТОЛ-НТЗ-10-10А</t>
  </si>
  <si>
    <t>С101-999-51531</t>
  </si>
  <si>
    <t>ТРЕХПОЛЮСНЫЙ РАЗЪЕДИНИТЕЛЬ НАРУЖНОЙ УСТАНОВКИ С ОДНИМ КОМПЛЕКТОМ ЗАЗЕМЛЯЮЩИХ НОЖЕЙ РЛНД.-10-II/400 У1 И ПРИВОДОМ ПРНЗ-2-10 У1</t>
  </si>
  <si>
    <t>ШТ.</t>
  </si>
  <si>
    <t>С10-ОПН</t>
  </si>
  <si>
    <t>ОПН-П-10/12/10/550 У1</t>
  </si>
  <si>
    <t>В С Е Г О :</t>
  </si>
  <si>
    <t>ПЕРЕЧЕНЬ ОБОРУДОВАНИЯ ПО ЧЕРТЕЖАМ (СМЕТАМ)</t>
  </si>
  <si>
    <t>ВСЕГО</t>
  </si>
  <si>
    <t>Смета 1.1 _x000D_27322-1.1-02-ЭП</t>
  </si>
  <si>
    <t>Смета 1.2 _x000D_27322-1.1-02-ЭП</t>
  </si>
  <si>
    <t>Смета 1.3 _x000D_27322-1.1-02-ЭП</t>
  </si>
  <si>
    <t>Смета 2.5 _x000D_27322-1.1-03-ЭП</t>
  </si>
  <si>
    <t>Смета 4.8 _x000D_27322-1.1-ЭК</t>
  </si>
  <si>
    <t>Расчет составил</t>
  </si>
  <si>
    <t>Расчет сметной стоимости оборудования по объекту (по локальным сметам)</t>
  </si>
  <si>
    <t>Составлена в ценах на</t>
  </si>
  <si>
    <t>1 ИЮЛЯ 2024 г.</t>
  </si>
  <si>
    <t>(дата разработки)</t>
  </si>
  <si>
    <t>№по смете</t>
  </si>
  <si>
    <t>Код</t>
  </si>
  <si>
    <t>Наименование материала</t>
  </si>
  <si>
    <t>Единица измерения</t>
  </si>
  <si>
    <t>Количество</t>
  </si>
  <si>
    <t xml:space="preserve">Цена </t>
  </si>
  <si>
    <t xml:space="preserve">Стоимость </t>
  </si>
  <si>
    <t>% трансп. и зср</t>
  </si>
  <si>
    <t xml:space="preserve">Стоимость трансп. и зср </t>
  </si>
  <si>
    <t>1.1.БКТПБ 10/0,4КВ (ПРАВО). ЭЛЕКТРОТЕХНИЧЕСКИЕ РЕШЕНИЯ. 1-Й ПУСКОВОЙ КОМПЛЕКС</t>
  </si>
  <si>
    <t xml:space="preserve">С1-БКТПБ       </t>
  </si>
  <si>
    <t>ИТОГО  :</t>
  </si>
  <si>
    <t>1.2.БКТПБ 10/0,4КВ (ПРАВО). ТЕЛЕМЕХАНИЗАЦИЯ. 1-Й ПУСКОВОЙ КОМПЛЕКС</t>
  </si>
  <si>
    <t xml:space="preserve">С1-ТЛМ         </t>
  </si>
  <si>
    <t>1.3.БКТПБ 10/0,4КВ (ПРАВО). АСКУЭ. 1-Й ПУСКОВОЙ КОМПЛЕКС</t>
  </si>
  <si>
    <t xml:space="preserve">С1-СЭ          </t>
  </si>
  <si>
    <t xml:space="preserve">С1-УСПД        </t>
  </si>
  <si>
    <t xml:space="preserve">С1-ЗИП         </t>
  </si>
  <si>
    <t>2.5.ПС 35/10КВ НЕГОРЕЛОЕ. ЭЛЕКТРОТЕХНИЧЕСКИЕ РЕШЕНИЯ ПО ГЛАВНОЙ СХЕМЕ. 1-Й ПУСКОВОЙ КОМПЛЕКС</t>
  </si>
  <si>
    <t xml:space="preserve">С10-НЗТ-ТОЛ    </t>
  </si>
  <si>
    <t>4.8.СТРОИТЕЛЬСТВО ВЛП 10КВ. 1-Й ПУСКОВОЙ КОМПЛЕКС</t>
  </si>
  <si>
    <t xml:space="preserve">С101-999-51531 </t>
  </si>
  <si>
    <t xml:space="preserve">С10-ОПН        </t>
  </si>
  <si>
    <t>В С Е Г О  :</t>
  </si>
  <si>
    <t>Генподрядчик (Подрядчик) (Субподрядчик)</t>
  </si>
  <si>
    <t>Заказчик (Генподрядчик)</t>
  </si>
  <si>
    <t>(должность)    (подпись)    (инициалы, фамилия)</t>
  </si>
  <si>
    <t>М.П.</t>
  </si>
  <si>
    <t>Дата подписания</t>
  </si>
  <si>
    <t>" _____ " __________________ 20 ______ г.</t>
  </si>
  <si>
    <t>УСТАНОВКА ДВУХ БКТПБ 10/0,4КВ С РЕКОНСТРУКЦИЕЙ ВЛ 10КВ N564 ПС 35/10 КВ "НЕГОРЕЛОЕ" ДЛЯ ОБЕСПЕЧЕНИЯ ЭЛЕКТРОСНАБЖЕНИЯ СТАНЦИЙ ЭЛЕКТРИЧЕСКОЙ ЗАРЯДКИ ЭЛЕКТРОТРАНСПОРТА РАСПОЛАГАЕМЫХ В РАЙОНЕ ПЕРЕСЕЧЕНИЯ М1 С Н-8378 (ЛЕВО) И ПЕРЕСЕЧЕНИЯ М1 С Н-8378 (ПРАВО). (1-Я ОЧЕРЕДЬ СТРОИТЕЛЬСТВА), ПЕРВЫЙ ПУСКОВОЙ КОМПЛЕКС</t>
  </si>
  <si>
    <t>Расчет стоимости оборудования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</si>
  <si>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</si>
  <si>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</si>
  <si>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</si>
  <si>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</si>
  <si>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</si>
  <si>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</si>
  <si>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</si>
  <si>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</si>
  <si>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</si>
  <si>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</si>
  <si>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</si>
  <si>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</si>
  <si>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Подрядчик:</t>
  </si>
  <si>
    <t>График поставки оборудования Подрядчиком</t>
  </si>
  <si>
    <t>срок поставки</t>
  </si>
  <si>
    <t>сентябрь 2026</t>
  </si>
  <si>
    <t>Субподрядчик:</t>
  </si>
  <si>
    <t>к договору строительного субподряда</t>
  </si>
  <si>
    <t>№________ от ____________</t>
  </si>
  <si>
    <t>Приложение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</si>
</sst>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;\ "/>
    <numFmt numFmtId="165" formatCode="#,##0.00\ ;[Red]\-#,##0.00\ ;\ "/>
    <numFmt numFmtId="166" formatCode="#,##0.00_ ;[Red]\-#,##0.00\ "/>
  </numFmts>
  <fonts count="15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6"/>
      <color theme="1"/>
      <name val="Times New Roman"/>
      <family val="2"/>
      <charset val="204"/>
    </font>
    <font>
      <b/>
      <i/>
      <sz val="8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Times New Roman"/>
      <family val="2"/>
      <charset val="204"/>
    </font>
    <font>
      <sz val="7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7F7D2"/>
        <bgColor indexed="64"/>
      </patternFill>
    </fill>
    <fill>
      <patternFill patternType="solid">
        <fgColor rgb="FFF5FD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right" vertical="top"/>
    </xf>
    <xf numFmtId="0" fontId="0" fillId="0" borderId="1" xfId="0" applyNumberFormat="1" applyFont="1" applyBorder="1" applyAlignment="1">
      <alignment vertical="top"/>
    </xf>
    <xf numFmtId="0" fontId="1" fillId="0" borderId="0" xfId="0" applyNumberFormat="1" applyFont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right" vertical="center"/>
    </xf>
    <xf numFmtId="0" fontId="0" fillId="3" borderId="0" xfId="0" applyNumberFormat="1" applyFont="1" applyFill="1" applyAlignment="1">
      <alignment vertical="top"/>
    </xf>
    <xf numFmtId="49" fontId="4" fillId="3" borderId="0" xfId="0" applyNumberFormat="1" applyFont="1" applyFill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vertical="top"/>
    </xf>
    <xf numFmtId="0" fontId="5" fillId="0" borderId="0" xfId="0" applyNumberFormat="1" applyFont="1" applyAlignment="1">
      <alignment vertical="top"/>
    </xf>
    <xf numFmtId="0" fontId="0" fillId="0" borderId="4" xfId="0" applyNumberFormat="1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top"/>
    </xf>
    <xf numFmtId="0" fontId="10" fillId="2" borderId="1" xfId="0" applyNumberFormat="1" applyFont="1" applyFill="1" applyBorder="1" applyAlignment="1" applyProtection="1">
      <alignment horizontal="center" vertical="top"/>
      <protection locked="0"/>
    </xf>
    <xf numFmtId="166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0" fillId="0" borderId="8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horizontal="right" vertical="top"/>
    </xf>
    <xf numFmtId="0" fontId="0" fillId="0" borderId="9" xfId="0" applyNumberFormat="1" applyFont="1" applyBorder="1" applyAlignment="1">
      <alignment vertical="top"/>
    </xf>
    <xf numFmtId="0" fontId="10" fillId="0" borderId="8" xfId="0" applyNumberFormat="1" applyFont="1" applyBorder="1" applyAlignment="1">
      <alignment horizontal="center" vertical="top"/>
    </xf>
    <xf numFmtId="0" fontId="10" fillId="0" borderId="0" xfId="0" applyNumberFormat="1" applyFont="1" applyBorder="1" applyAlignment="1">
      <alignment horizontal="center" vertical="top"/>
    </xf>
    <xf numFmtId="0" fontId="10" fillId="0" borderId="0" xfId="0" applyNumberFormat="1" applyFont="1" applyBorder="1" applyAlignment="1">
      <alignment horizontal="left" vertical="top"/>
    </xf>
    <xf numFmtId="164" fontId="10" fillId="0" borderId="0" xfId="0" applyNumberFormat="1" applyFont="1" applyBorder="1" applyAlignment="1">
      <alignment horizontal="center" vertical="top"/>
    </xf>
    <xf numFmtId="0" fontId="10" fillId="2" borderId="0" xfId="0" applyNumberFormat="1" applyFont="1" applyFill="1" applyBorder="1" applyAlignment="1" applyProtection="1">
      <alignment horizontal="center" vertical="top"/>
      <protection locked="0"/>
    </xf>
    <xf numFmtId="164" fontId="10" fillId="0" borderId="9" xfId="0" applyNumberFormat="1" applyFont="1" applyBorder="1" applyAlignment="1">
      <alignment horizontal="center" vertical="top"/>
    </xf>
    <xf numFmtId="0" fontId="10" fillId="0" borderId="10" xfId="0" applyNumberFormat="1" applyFont="1" applyBorder="1" applyAlignment="1">
      <alignment horizontal="center" vertical="top"/>
    </xf>
    <xf numFmtId="0" fontId="10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left" vertical="top"/>
    </xf>
    <xf numFmtId="164" fontId="10" fillId="0" borderId="2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vertical="top"/>
    </xf>
    <xf numFmtId="0" fontId="13" fillId="0" borderId="0" xfId="0" applyNumberFormat="1" applyFont="1" applyAlignment="1">
      <alignment vertical="top"/>
    </xf>
    <xf numFmtId="0" fontId="14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3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top" wrapText="1"/>
    </xf>
    <xf numFmtId="0" fontId="0" fillId="0" borderId="0" xfId="0" applyNumberFormat="1" applyFont="1" applyAlignment="1">
      <alignment vertical="top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vertical="top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center" vertical="center"/>
    </xf>
    <xf numFmtId="0" fontId="10" fillId="0" borderId="3" xfId="0" applyNumberFormat="1" applyFont="1" applyBorder="1" applyAlignment="1">
      <alignment horizontal="left" vertical="top"/>
    </xf>
    <xf numFmtId="0" fontId="10" fillId="0" borderId="1" xfId="0" applyNumberFormat="1" applyFont="1" applyBorder="1" applyAlignment="1">
      <alignment horizontal="left" vertical="top"/>
    </xf>
    <xf numFmtId="0" fontId="10" fillId="0" borderId="0" xfId="0" applyNumberFormat="1" applyFont="1" applyBorder="1" applyAlignment="1">
      <alignment horizontal="left" vertical="top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1" fillId="0" borderId="0" xfId="0" applyNumberFormat="1" applyFont="1" applyAlignment="1">
      <alignment horizontal="righ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left" vertical="top"/>
    </xf>
    <xf numFmtId="0" fontId="10" fillId="0" borderId="2" xfId="0" applyNumberFormat="1" applyFont="1" applyBorder="1" applyAlignment="1">
      <alignment horizontal="left" vertical="top" wrapText="1"/>
    </xf>
    <xf numFmtId="0" fontId="1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0"/>
  <sheetViews>
    <sheetView view="pageBreakPreview" topLeftCell="A5" zoomScale="115" zoomScaleNormal="100" zoomScaleSheetLayoutView="115" workbookViewId="0">
      <selection activeCell="A7" sqref="A7"/>
    </sheetView>
  </sheetViews>
  <sheetFormatPr defaultColWidth="9.33203125" defaultRowHeight="11.25" customHeight="1" x14ac:dyDescent="0.2"/>
  <cols>
    <col min="1" max="2" width="4.83203125" style="1" customWidth="1"/>
    <col min="3" max="3" width="12.83203125" style="1" customWidth="1"/>
    <col min="4" max="7" width="8.83203125" style="1" customWidth="1"/>
    <col min="8" max="10" width="9.33203125" style="1"/>
    <col min="11" max="11" width="9.5" style="1" bestFit="1" customWidth="1"/>
    <col min="12" max="13" width="10.6640625" style="1" bestFit="1" customWidth="1"/>
    <col min="14" max="14" width="9.33203125" style="1"/>
    <col min="15" max="15" width="9.6640625" style="1" bestFit="1" customWidth="1"/>
    <col min="16" max="16384" width="9.33203125" style="1"/>
  </cols>
  <sheetData>
    <row r="2" spans="1:15" ht="49.9" customHeight="1" x14ac:dyDescent="0.2">
      <c r="D2" s="6" t="s">
        <v>0</v>
      </c>
      <c r="E2" s="56" t="s">
        <v>1</v>
      </c>
      <c r="F2" s="56"/>
      <c r="G2" s="56"/>
      <c r="H2" s="56"/>
      <c r="I2" s="56"/>
      <c r="J2" s="56"/>
      <c r="K2" s="56"/>
      <c r="L2" s="56"/>
      <c r="M2" s="56"/>
      <c r="N2" s="56"/>
      <c r="O2" s="56"/>
    </row>
    <row r="4" spans="1:15" ht="19.350000000000001" customHeight="1" x14ac:dyDescent="0.2">
      <c r="H4" s="3" t="s">
        <v>54</v>
      </c>
    </row>
    <row r="5" spans="1:15" ht="11.25" customHeight="1" x14ac:dyDescent="0.2">
      <c r="D5" s="6" t="s">
        <v>55</v>
      </c>
      <c r="E5" s="57" t="s">
        <v>56</v>
      </c>
      <c r="F5" s="57"/>
    </row>
    <row r="6" spans="1:15" ht="22.5" customHeight="1" x14ac:dyDescent="0.2">
      <c r="E6" s="58" t="s">
        <v>57</v>
      </c>
      <c r="F6" s="58"/>
    </row>
    <row r="8" spans="1:15" ht="16.5" x14ac:dyDescent="0.2">
      <c r="A8" s="9" t="s">
        <v>2</v>
      </c>
      <c r="B8" s="9" t="s">
        <v>58</v>
      </c>
      <c r="C8" s="9" t="s">
        <v>59</v>
      </c>
      <c r="D8" s="59" t="s">
        <v>60</v>
      </c>
      <c r="E8" s="59"/>
      <c r="F8" s="59"/>
      <c r="G8" s="59"/>
      <c r="H8" s="59"/>
      <c r="I8" s="59"/>
      <c r="J8" s="9" t="s">
        <v>61</v>
      </c>
      <c r="K8" s="9" t="s">
        <v>62</v>
      </c>
      <c r="L8" s="9" t="s">
        <v>63</v>
      </c>
      <c r="M8" s="9" t="s">
        <v>64</v>
      </c>
      <c r="N8" s="9" t="s">
        <v>65</v>
      </c>
      <c r="O8" s="9" t="s">
        <v>66</v>
      </c>
    </row>
    <row r="9" spans="1:15" ht="11.25" customHeight="1" x14ac:dyDescent="0.2">
      <c r="B9" s="11"/>
      <c r="C9" s="12" t="s">
        <v>67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4.65" customHeight="1" x14ac:dyDescent="0.2">
      <c r="A10" s="13">
        <v>1</v>
      </c>
      <c r="B10" s="13">
        <v>7</v>
      </c>
      <c r="C10" s="14" t="s">
        <v>68</v>
      </c>
      <c r="D10" s="55" t="s">
        <v>27</v>
      </c>
      <c r="E10" s="55"/>
      <c r="F10" s="55"/>
      <c r="G10" s="55"/>
      <c r="H10" s="55"/>
      <c r="I10" s="55"/>
      <c r="J10" s="15" t="s">
        <v>28</v>
      </c>
      <c r="K10" s="16">
        <v>1</v>
      </c>
      <c r="L10" s="17">
        <v>514000</v>
      </c>
      <c r="M10" s="17">
        <v>514000</v>
      </c>
      <c r="N10" s="7"/>
      <c r="O10" s="17">
        <v>10280</v>
      </c>
    </row>
    <row r="11" spans="1:15" ht="11.25" customHeight="1" x14ac:dyDescent="0.2">
      <c r="A11" s="7"/>
      <c r="B11" s="7"/>
      <c r="C11" s="7"/>
      <c r="D11" s="7"/>
      <c r="E11" s="7"/>
      <c r="F11" s="19" t="s">
        <v>69</v>
      </c>
      <c r="G11" s="7"/>
      <c r="H11" s="7"/>
      <c r="I11" s="7"/>
      <c r="J11" s="7"/>
      <c r="K11" s="7"/>
      <c r="L11" s="7"/>
      <c r="M11" s="18">
        <v>514000</v>
      </c>
      <c r="N11" s="7"/>
      <c r="O11" s="18">
        <v>10280</v>
      </c>
    </row>
    <row r="13" spans="1:15" ht="11.25" customHeight="1" x14ac:dyDescent="0.2">
      <c r="B13" s="11"/>
      <c r="C13" s="12" t="s">
        <v>70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4.65" customHeight="1" x14ac:dyDescent="0.2">
      <c r="A14" s="13">
        <v>2</v>
      </c>
      <c r="B14" s="13">
        <v>5</v>
      </c>
      <c r="C14" s="14" t="s">
        <v>71</v>
      </c>
      <c r="D14" s="55" t="s">
        <v>30</v>
      </c>
      <c r="E14" s="55"/>
      <c r="F14" s="55"/>
      <c r="G14" s="55"/>
      <c r="H14" s="55"/>
      <c r="I14" s="55"/>
      <c r="J14" s="15" t="s">
        <v>31</v>
      </c>
      <c r="K14" s="16">
        <v>1</v>
      </c>
      <c r="L14" s="17">
        <v>13292.19</v>
      </c>
      <c r="M14" s="17">
        <v>13292.19</v>
      </c>
      <c r="N14" s="7"/>
      <c r="O14" s="17">
        <v>265.83999999999997</v>
      </c>
    </row>
    <row r="15" spans="1:15" ht="11.25" customHeight="1" x14ac:dyDescent="0.2">
      <c r="A15" s="7"/>
      <c r="B15" s="7"/>
      <c r="C15" s="7"/>
      <c r="D15" s="7"/>
      <c r="E15" s="7"/>
      <c r="F15" s="19" t="s">
        <v>69</v>
      </c>
      <c r="G15" s="7"/>
      <c r="H15" s="7"/>
      <c r="I15" s="7"/>
      <c r="J15" s="7"/>
      <c r="K15" s="7"/>
      <c r="L15" s="7"/>
      <c r="M15" s="18">
        <v>13292.19</v>
      </c>
      <c r="N15" s="7"/>
      <c r="O15" s="18">
        <v>265.83999999999997</v>
      </c>
    </row>
    <row r="17" spans="1:15" ht="11.25" customHeight="1" x14ac:dyDescent="0.2">
      <c r="B17" s="11"/>
      <c r="C17" s="12" t="s">
        <v>72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1.25" customHeight="1" x14ac:dyDescent="0.2">
      <c r="A18" s="13">
        <v>3</v>
      </c>
      <c r="B18" s="13">
        <v>5</v>
      </c>
      <c r="C18" s="14" t="s">
        <v>73</v>
      </c>
      <c r="D18" s="55" t="s">
        <v>33</v>
      </c>
      <c r="E18" s="55"/>
      <c r="F18" s="55"/>
      <c r="G18" s="55"/>
      <c r="H18" s="55"/>
      <c r="I18" s="55"/>
      <c r="J18" s="15" t="s">
        <v>31</v>
      </c>
      <c r="K18" s="16">
        <v>1</v>
      </c>
      <c r="L18" s="17">
        <v>20451.599999999999</v>
      </c>
      <c r="M18" s="17">
        <v>20451.599999999999</v>
      </c>
      <c r="N18" s="7"/>
      <c r="O18" s="17">
        <v>409.03</v>
      </c>
    </row>
    <row r="20" spans="1:15" ht="11.25" customHeight="1" x14ac:dyDescent="0.2">
      <c r="A20" s="13">
        <v>4</v>
      </c>
      <c r="B20" s="13">
        <v>7</v>
      </c>
      <c r="C20" s="14" t="s">
        <v>74</v>
      </c>
      <c r="D20" s="55" t="s">
        <v>35</v>
      </c>
      <c r="E20" s="55"/>
      <c r="F20" s="55"/>
      <c r="G20" s="55"/>
      <c r="H20" s="55"/>
      <c r="I20" s="55"/>
      <c r="J20" s="15" t="s">
        <v>31</v>
      </c>
      <c r="K20" s="16">
        <v>1</v>
      </c>
      <c r="L20" s="17">
        <v>39773</v>
      </c>
      <c r="M20" s="17">
        <v>39773</v>
      </c>
      <c r="N20" s="7"/>
      <c r="O20" s="17">
        <v>795.46</v>
      </c>
    </row>
    <row r="22" spans="1:15" ht="14.65" customHeight="1" x14ac:dyDescent="0.2">
      <c r="A22" s="13">
        <v>5</v>
      </c>
      <c r="B22" s="13">
        <v>8</v>
      </c>
      <c r="C22" s="14" t="s">
        <v>75</v>
      </c>
      <c r="D22" s="55" t="s">
        <v>37</v>
      </c>
      <c r="E22" s="55"/>
      <c r="F22" s="55"/>
      <c r="G22" s="55"/>
      <c r="H22" s="55"/>
      <c r="I22" s="55"/>
      <c r="J22" s="15" t="s">
        <v>28</v>
      </c>
      <c r="K22" s="16">
        <v>1</v>
      </c>
      <c r="L22" s="17">
        <v>1810.5</v>
      </c>
      <c r="M22" s="17">
        <v>1810.5</v>
      </c>
      <c r="N22" s="7"/>
      <c r="O22" s="17">
        <v>36.21</v>
      </c>
    </row>
    <row r="23" spans="1:15" ht="11.25" customHeight="1" x14ac:dyDescent="0.2">
      <c r="A23" s="7"/>
      <c r="B23" s="7"/>
      <c r="C23" s="7"/>
      <c r="D23" s="7"/>
      <c r="E23" s="7"/>
      <c r="F23" s="19" t="s">
        <v>69</v>
      </c>
      <c r="G23" s="7"/>
      <c r="H23" s="7"/>
      <c r="I23" s="7"/>
      <c r="J23" s="7"/>
      <c r="K23" s="7"/>
      <c r="L23" s="7"/>
      <c r="M23" s="18">
        <v>62035.1</v>
      </c>
      <c r="N23" s="7"/>
      <c r="O23" s="18">
        <v>1240.7</v>
      </c>
    </row>
    <row r="25" spans="1:15" ht="11.25" customHeight="1" x14ac:dyDescent="0.2">
      <c r="B25" s="11"/>
      <c r="C25" s="12" t="s">
        <v>76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14.65" customHeight="1" x14ac:dyDescent="0.2">
      <c r="A26" s="13">
        <v>6</v>
      </c>
      <c r="B26" s="13">
        <v>5</v>
      </c>
      <c r="C26" s="14" t="s">
        <v>77</v>
      </c>
      <c r="D26" s="55" t="s">
        <v>39</v>
      </c>
      <c r="E26" s="55"/>
      <c r="F26" s="55"/>
      <c r="G26" s="55"/>
      <c r="H26" s="55"/>
      <c r="I26" s="55"/>
      <c r="J26" s="15" t="s">
        <v>31</v>
      </c>
      <c r="K26" s="16">
        <v>6</v>
      </c>
      <c r="L26" s="17">
        <v>845</v>
      </c>
      <c r="M26" s="17">
        <v>5070</v>
      </c>
      <c r="N26" s="7"/>
      <c r="O26" s="17">
        <v>101.4</v>
      </c>
    </row>
    <row r="27" spans="1:15" ht="11.25" customHeight="1" x14ac:dyDescent="0.2">
      <c r="A27" s="7"/>
      <c r="B27" s="7"/>
      <c r="C27" s="7"/>
      <c r="D27" s="7"/>
      <c r="E27" s="7"/>
      <c r="F27" s="19" t="s">
        <v>69</v>
      </c>
      <c r="G27" s="7"/>
      <c r="H27" s="7"/>
      <c r="I27" s="7"/>
      <c r="J27" s="7"/>
      <c r="K27" s="7"/>
      <c r="L27" s="7"/>
      <c r="M27" s="18">
        <v>5070</v>
      </c>
      <c r="N27" s="7"/>
      <c r="O27" s="18">
        <v>101.4</v>
      </c>
    </row>
    <row r="29" spans="1:15" ht="11.25" customHeight="1" x14ac:dyDescent="0.2">
      <c r="B29" s="11"/>
      <c r="C29" s="12" t="s">
        <v>78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36.6" customHeight="1" x14ac:dyDescent="0.2">
      <c r="A30" s="13">
        <v>7</v>
      </c>
      <c r="B30" s="13">
        <v>18</v>
      </c>
      <c r="C30" s="14" t="s">
        <v>79</v>
      </c>
      <c r="D30" s="55" t="s">
        <v>41</v>
      </c>
      <c r="E30" s="55"/>
      <c r="F30" s="55"/>
      <c r="G30" s="55"/>
      <c r="H30" s="55"/>
      <c r="I30" s="55"/>
      <c r="J30" s="15" t="s">
        <v>42</v>
      </c>
      <c r="K30" s="16">
        <v>2</v>
      </c>
      <c r="L30" s="17">
        <v>1649.78</v>
      </c>
      <c r="M30" s="17">
        <v>3299.56</v>
      </c>
      <c r="N30" s="7"/>
      <c r="O30" s="17">
        <v>66</v>
      </c>
    </row>
    <row r="32" spans="1:15" ht="14.65" customHeight="1" x14ac:dyDescent="0.2">
      <c r="A32" s="13">
        <v>8</v>
      </c>
      <c r="B32" s="13">
        <v>20</v>
      </c>
      <c r="C32" s="14" t="s">
        <v>80</v>
      </c>
      <c r="D32" s="55" t="s">
        <v>44</v>
      </c>
      <c r="E32" s="55"/>
      <c r="F32" s="55"/>
      <c r="G32" s="55"/>
      <c r="H32" s="55"/>
      <c r="I32" s="55"/>
      <c r="J32" s="15" t="s">
        <v>31</v>
      </c>
      <c r="K32" s="16">
        <v>6</v>
      </c>
      <c r="L32" s="17">
        <v>171</v>
      </c>
      <c r="M32" s="17">
        <v>1026</v>
      </c>
      <c r="N32" s="7"/>
      <c r="O32" s="17">
        <v>20.52</v>
      </c>
    </row>
    <row r="33" spans="1:16" ht="11.25" customHeight="1" x14ac:dyDescent="0.2">
      <c r="A33" s="7"/>
      <c r="B33" s="7"/>
      <c r="C33" s="7"/>
      <c r="D33" s="7"/>
      <c r="E33" s="7"/>
      <c r="F33" s="19" t="s">
        <v>69</v>
      </c>
      <c r="G33" s="7"/>
      <c r="H33" s="7"/>
      <c r="I33" s="7"/>
      <c r="J33" s="7"/>
      <c r="K33" s="7"/>
      <c r="L33" s="7"/>
      <c r="M33" s="18">
        <v>4325.5599999999995</v>
      </c>
      <c r="N33" s="7"/>
      <c r="O33" s="18">
        <v>86.52</v>
      </c>
    </row>
    <row r="34" spans="1:16" ht="11.25" customHeight="1" x14ac:dyDescent="0.2">
      <c r="A34" s="7"/>
      <c r="B34" s="7"/>
      <c r="C34" s="7"/>
      <c r="D34" s="7"/>
      <c r="E34" s="7"/>
      <c r="F34" s="19" t="s">
        <v>81</v>
      </c>
      <c r="G34" s="7"/>
      <c r="H34" s="7"/>
      <c r="I34" s="7"/>
      <c r="J34" s="7"/>
      <c r="K34" s="7"/>
      <c r="L34" s="7"/>
      <c r="M34" s="18">
        <v>598722.85</v>
      </c>
      <c r="N34" s="7"/>
      <c r="O34" s="18">
        <v>11974.460000000001</v>
      </c>
    </row>
    <row r="37" spans="1:16" ht="26.1" customHeight="1" x14ac:dyDescent="0.2">
      <c r="B37" s="60" t="s">
        <v>82</v>
      </c>
      <c r="C37" s="60"/>
      <c r="D37" s="7"/>
      <c r="E37" s="7"/>
      <c r="F37" s="7"/>
      <c r="G37" s="7"/>
      <c r="H37" s="7"/>
      <c r="J37" s="20" t="s">
        <v>83</v>
      </c>
      <c r="K37" s="7"/>
      <c r="L37" s="7"/>
      <c r="M37" s="7"/>
      <c r="N37" s="7"/>
      <c r="O37" s="7"/>
      <c r="P37" s="7"/>
    </row>
    <row r="38" spans="1:16" ht="11.25" customHeight="1" x14ac:dyDescent="0.2">
      <c r="D38" s="21" t="s">
        <v>84</v>
      </c>
      <c r="K38" s="21" t="s">
        <v>84</v>
      </c>
    </row>
    <row r="39" spans="1:16" ht="11.25" customHeight="1" x14ac:dyDescent="0.2">
      <c r="F39" s="1" t="s">
        <v>85</v>
      </c>
      <c r="M39" s="1" t="s">
        <v>85</v>
      </c>
    </row>
    <row r="40" spans="1:16" ht="11.25" customHeight="1" x14ac:dyDescent="0.2">
      <c r="C40" s="6" t="s">
        <v>86</v>
      </c>
      <c r="D40" s="1" t="s">
        <v>87</v>
      </c>
      <c r="K40" s="6" t="s">
        <v>86</v>
      </c>
      <c r="L40" s="1" t="s">
        <v>87</v>
      </c>
    </row>
  </sheetData>
  <mergeCells count="13">
    <mergeCell ref="B37:C37"/>
    <mergeCell ref="D18:I18"/>
    <mergeCell ref="D20:I20"/>
    <mergeCell ref="D22:I22"/>
    <mergeCell ref="D26:I26"/>
    <mergeCell ref="D30:I30"/>
    <mergeCell ref="D32:I32"/>
    <mergeCell ref="D14:I14"/>
    <mergeCell ref="E2:O2"/>
    <mergeCell ref="E5:F5"/>
    <mergeCell ref="E6:F6"/>
    <mergeCell ref="D8:I8"/>
    <mergeCell ref="D10:I10"/>
  </mergeCells>
  <pageMargins left="0.59" right="0.19700000000000001" top="0.39400000000000002" bottom="0.39400000000000002" header="0" footer="0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8"/>
  <sheetViews>
    <sheetView view="pageBreakPreview" zoomScale="115" zoomScaleNormal="100" zoomScaleSheetLayoutView="115" workbookViewId="0">
      <selection activeCell="A7" sqref="A7"/>
    </sheetView>
  </sheetViews>
  <sheetFormatPr defaultColWidth="14.83203125" defaultRowHeight="11.25" customHeight="1" x14ac:dyDescent="0.2"/>
  <cols>
    <col min="1" max="1" width="5.83203125" style="4" customWidth="1"/>
    <col min="2" max="11" width="14.83203125" style="1"/>
    <col min="12" max="16" width="8.83203125" style="1" customWidth="1"/>
    <col min="17" max="16384" width="14.83203125" style="1"/>
  </cols>
  <sheetData>
    <row r="2" spans="1:16" ht="23.25" customHeight="1" x14ac:dyDescent="0.2">
      <c r="C2" s="1" t="s">
        <v>0</v>
      </c>
      <c r="D2" s="56" t="s">
        <v>1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5" spans="1:16" ht="19.350000000000001" customHeight="1" x14ac:dyDescent="0.2">
      <c r="N5" s="3" t="s">
        <v>46</v>
      </c>
    </row>
    <row r="8" spans="1:16" ht="24" customHeight="1" x14ac:dyDescent="0.2">
      <c r="A8" s="5" t="s">
        <v>2</v>
      </c>
      <c r="B8" s="5" t="s">
        <v>4</v>
      </c>
      <c r="C8" s="62" t="s">
        <v>5</v>
      </c>
      <c r="D8" s="62"/>
      <c r="E8" s="62"/>
      <c r="F8" s="62"/>
      <c r="G8" s="62"/>
      <c r="H8" s="62"/>
      <c r="I8" s="62"/>
      <c r="J8" s="5" t="s">
        <v>7</v>
      </c>
      <c r="K8" s="5" t="s">
        <v>47</v>
      </c>
      <c r="L8" s="9" t="s">
        <v>48</v>
      </c>
      <c r="M8" s="9" t="s">
        <v>49</v>
      </c>
      <c r="N8" s="9" t="s">
        <v>50</v>
      </c>
      <c r="O8" s="9" t="s">
        <v>51</v>
      </c>
      <c r="P8" s="9" t="s">
        <v>52</v>
      </c>
    </row>
    <row r="9" spans="1:16" ht="11.25" customHeight="1" x14ac:dyDescent="0.2">
      <c r="A9" s="4">
        <v>2</v>
      </c>
      <c r="B9" s="1" t="s">
        <v>26</v>
      </c>
      <c r="C9" s="63" t="s">
        <v>27</v>
      </c>
      <c r="D9" s="63"/>
      <c r="E9" s="63"/>
      <c r="F9" s="63"/>
      <c r="G9" s="63"/>
      <c r="H9" s="63"/>
      <c r="I9" s="63"/>
      <c r="J9" s="4" t="s">
        <v>28</v>
      </c>
      <c r="K9" s="4">
        <v>1</v>
      </c>
      <c r="L9" s="4">
        <v>1</v>
      </c>
    </row>
    <row r="10" spans="1:16" ht="11.25" customHeight="1" x14ac:dyDescent="0.2">
      <c r="A10" s="4">
        <v>3</v>
      </c>
      <c r="B10" s="1" t="s">
        <v>36</v>
      </c>
      <c r="C10" s="61" t="s">
        <v>37</v>
      </c>
      <c r="D10" s="61"/>
      <c r="E10" s="61"/>
      <c r="F10" s="61"/>
      <c r="G10" s="61"/>
      <c r="H10" s="61"/>
      <c r="I10" s="61"/>
      <c r="J10" s="4" t="s">
        <v>28</v>
      </c>
      <c r="K10" s="4">
        <v>1</v>
      </c>
      <c r="N10" s="4">
        <v>1</v>
      </c>
    </row>
    <row r="11" spans="1:16" ht="11.25" customHeight="1" x14ac:dyDescent="0.2">
      <c r="A11" s="4">
        <v>4</v>
      </c>
      <c r="B11" s="1" t="s">
        <v>43</v>
      </c>
      <c r="C11" s="61" t="s">
        <v>44</v>
      </c>
      <c r="D11" s="61"/>
      <c r="E11" s="61"/>
      <c r="F11" s="61"/>
      <c r="G11" s="61"/>
      <c r="H11" s="61"/>
      <c r="I11" s="61"/>
      <c r="J11" s="4" t="s">
        <v>31</v>
      </c>
      <c r="K11" s="4">
        <v>6</v>
      </c>
      <c r="P11" s="4">
        <v>6</v>
      </c>
    </row>
    <row r="12" spans="1:16" ht="11.25" customHeight="1" x14ac:dyDescent="0.2">
      <c r="A12" s="4">
        <v>5</v>
      </c>
      <c r="B12" s="1" t="s">
        <v>38</v>
      </c>
      <c r="C12" s="61" t="s">
        <v>39</v>
      </c>
      <c r="D12" s="61"/>
      <c r="E12" s="61"/>
      <c r="F12" s="61"/>
      <c r="G12" s="61"/>
      <c r="H12" s="61"/>
      <c r="I12" s="61"/>
      <c r="J12" s="4" t="s">
        <v>31</v>
      </c>
      <c r="K12" s="4">
        <v>6</v>
      </c>
      <c r="O12" s="4">
        <v>6</v>
      </c>
    </row>
    <row r="13" spans="1:16" ht="23.25" customHeight="1" x14ac:dyDescent="0.2">
      <c r="A13" s="4">
        <v>6</v>
      </c>
      <c r="B13" s="1" t="s">
        <v>40</v>
      </c>
      <c r="C13" s="64" t="s">
        <v>41</v>
      </c>
      <c r="D13" s="64"/>
      <c r="E13" s="64"/>
      <c r="F13" s="64"/>
      <c r="G13" s="64"/>
      <c r="H13" s="64"/>
      <c r="I13" s="64"/>
      <c r="J13" s="4" t="s">
        <v>42</v>
      </c>
      <c r="K13" s="4">
        <v>2</v>
      </c>
      <c r="P13" s="4">
        <v>2</v>
      </c>
    </row>
    <row r="14" spans="1:16" ht="11.25" customHeight="1" x14ac:dyDescent="0.2">
      <c r="A14" s="4">
        <v>7</v>
      </c>
      <c r="B14" s="1" t="s">
        <v>32</v>
      </c>
      <c r="C14" s="61" t="s">
        <v>33</v>
      </c>
      <c r="D14" s="61"/>
      <c r="E14" s="61"/>
      <c r="F14" s="61"/>
      <c r="G14" s="61"/>
      <c r="H14" s="61"/>
      <c r="I14" s="61"/>
      <c r="J14" s="4" t="s">
        <v>31</v>
      </c>
      <c r="K14" s="4">
        <v>1</v>
      </c>
      <c r="N14" s="4">
        <v>1</v>
      </c>
    </row>
    <row r="15" spans="1:16" ht="11.25" customHeight="1" x14ac:dyDescent="0.2">
      <c r="A15" s="4">
        <v>8</v>
      </c>
      <c r="B15" s="1" t="s">
        <v>29</v>
      </c>
      <c r="C15" s="61" t="s">
        <v>30</v>
      </c>
      <c r="D15" s="61"/>
      <c r="E15" s="61"/>
      <c r="F15" s="61"/>
      <c r="G15" s="61"/>
      <c r="H15" s="61"/>
      <c r="I15" s="61"/>
      <c r="J15" s="4" t="s">
        <v>31</v>
      </c>
      <c r="K15" s="4">
        <v>1</v>
      </c>
      <c r="M15" s="4">
        <v>1</v>
      </c>
    </row>
    <row r="16" spans="1:16" ht="11.25" customHeight="1" x14ac:dyDescent="0.2">
      <c r="A16" s="4">
        <v>9</v>
      </c>
      <c r="B16" s="1" t="s">
        <v>34</v>
      </c>
      <c r="C16" s="61" t="s">
        <v>35</v>
      </c>
      <c r="D16" s="61"/>
      <c r="E16" s="61"/>
      <c r="F16" s="61"/>
      <c r="G16" s="61"/>
      <c r="H16" s="61"/>
      <c r="I16" s="61"/>
      <c r="J16" s="4" t="s">
        <v>31</v>
      </c>
      <c r="K16" s="4">
        <v>1</v>
      </c>
      <c r="N16" s="4">
        <v>1</v>
      </c>
    </row>
    <row r="20" spans="3:8" ht="11.25" customHeight="1" x14ac:dyDescent="0.2">
      <c r="D20" s="10" t="s">
        <v>53</v>
      </c>
      <c r="E20" s="65"/>
      <c r="F20" s="65"/>
      <c r="G20" s="65"/>
      <c r="H20" s="65"/>
    </row>
    <row r="28" spans="3:8" ht="11.25" customHeight="1" x14ac:dyDescent="0.2">
      <c r="C28" s="6"/>
    </row>
  </sheetData>
  <mergeCells count="11">
    <mergeCell ref="C13:I13"/>
    <mergeCell ref="C14:I14"/>
    <mergeCell ref="C15:I15"/>
    <mergeCell ref="C16:I16"/>
    <mergeCell ref="E20:H20"/>
    <mergeCell ref="C12:I12"/>
    <mergeCell ref="D2:O2"/>
    <mergeCell ref="C8:I8"/>
    <mergeCell ref="C9:I9"/>
    <mergeCell ref="C10:I10"/>
    <mergeCell ref="C11:I11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9"/>
  <sheetViews>
    <sheetView view="pageBreakPreview" topLeftCell="A2" zoomScaleNormal="100" zoomScaleSheetLayoutView="100" workbookViewId="0">
      <selection activeCell="U15" sqref="U15"/>
    </sheetView>
  </sheetViews>
  <sheetFormatPr defaultColWidth="14.83203125" defaultRowHeight="11.25" customHeight="1" x14ac:dyDescent="0.2"/>
  <cols>
    <col min="1" max="1" width="5.83203125" style="4" customWidth="1"/>
    <col min="2" max="2" width="0" style="1" hidden="1" customWidth="1"/>
    <col min="3" max="3" width="14.83203125" style="1"/>
    <col min="4" max="9" width="11" style="1" customWidth="1"/>
    <col min="10" max="10" width="8.83203125" style="1" customWidth="1"/>
    <col min="11" max="11" width="13.5" style="1" customWidth="1"/>
    <col min="12" max="12" width="13" style="1" customWidth="1"/>
    <col min="13" max="13" width="12.6640625" style="1" customWidth="1"/>
    <col min="14" max="14" width="14.33203125" style="1" customWidth="1"/>
    <col min="15" max="15" width="5.83203125" style="1" hidden="1" customWidth="1"/>
    <col min="16" max="16" width="11" style="1" hidden="1" customWidth="1"/>
    <col min="17" max="17" width="5.83203125" style="1" customWidth="1"/>
    <col min="18" max="18" width="15" style="1" customWidth="1"/>
    <col min="19" max="19" width="8.83203125" style="1" hidden="1" customWidth="1"/>
    <col min="20" max="20" width="13.83203125" style="1" customWidth="1"/>
    <col min="21" max="21" width="16" style="1" customWidth="1"/>
    <col min="22" max="22" width="16.83203125" style="1" customWidth="1"/>
    <col min="23" max="23" width="8.83203125" style="1" hidden="1" customWidth="1"/>
    <col min="24" max="24" width="14.1640625" style="1" hidden="1" customWidth="1"/>
    <col min="25" max="25" width="14.5" style="1" hidden="1" customWidth="1"/>
    <col min="26" max="26" width="9.83203125" style="1" hidden="1" customWidth="1"/>
    <col min="27" max="16384" width="14.83203125" style="1"/>
  </cols>
  <sheetData>
    <row r="2" spans="1:26" ht="51" customHeight="1" x14ac:dyDescent="0.2">
      <c r="C2" s="68" t="s">
        <v>0</v>
      </c>
      <c r="D2" s="68"/>
      <c r="E2" s="66" t="s">
        <v>88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5" spans="1:26" ht="19.350000000000001" customHeight="1" x14ac:dyDescent="0.2">
      <c r="A5" s="69" t="s">
        <v>89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8" spans="1:26" ht="36.75" customHeight="1" x14ac:dyDescent="0.2">
      <c r="A8" s="67" t="s">
        <v>2</v>
      </c>
      <c r="B8" s="67" t="s">
        <v>3</v>
      </c>
      <c r="C8" s="67" t="s">
        <v>4</v>
      </c>
      <c r="D8" s="67" t="s">
        <v>5</v>
      </c>
      <c r="E8" s="67"/>
      <c r="F8" s="67"/>
      <c r="G8" s="67"/>
      <c r="H8" s="67"/>
      <c r="I8" s="67"/>
      <c r="J8" s="27" t="s">
        <v>6</v>
      </c>
      <c r="K8" s="67" t="s">
        <v>8</v>
      </c>
      <c r="L8" s="67" t="s">
        <v>9</v>
      </c>
      <c r="M8" s="67" t="s">
        <v>10</v>
      </c>
      <c r="N8" s="67" t="s">
        <v>11</v>
      </c>
      <c r="O8" s="67" t="s">
        <v>12</v>
      </c>
      <c r="P8" s="67" t="s">
        <v>13</v>
      </c>
      <c r="Q8" s="67" t="s">
        <v>14</v>
      </c>
      <c r="R8" s="67" t="s">
        <v>15</v>
      </c>
      <c r="S8" s="67" t="s">
        <v>16</v>
      </c>
      <c r="T8" s="67" t="s">
        <v>16</v>
      </c>
      <c r="U8" s="67" t="s">
        <v>17</v>
      </c>
      <c r="V8" s="67"/>
      <c r="W8" s="67"/>
      <c r="X8" s="67"/>
      <c r="Y8" s="67"/>
      <c r="Z8" s="67"/>
    </row>
    <row r="9" spans="1:26" ht="26.25" customHeight="1" x14ac:dyDescent="0.2">
      <c r="A9" s="67"/>
      <c r="B9" s="67"/>
      <c r="C9" s="67"/>
      <c r="D9" s="67"/>
      <c r="E9" s="67"/>
      <c r="F9" s="67"/>
      <c r="G9" s="67"/>
      <c r="H9" s="67"/>
      <c r="I9" s="67"/>
      <c r="J9" s="67" t="s">
        <v>7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 t="s">
        <v>18</v>
      </c>
      <c r="V9" s="67" t="s">
        <v>19</v>
      </c>
      <c r="W9" s="67"/>
      <c r="X9" s="67"/>
      <c r="Y9" s="67"/>
      <c r="Z9" s="67"/>
    </row>
    <row r="10" spans="1:26" ht="19.5" customHeight="1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27" t="s">
        <v>20</v>
      </c>
      <c r="W10" s="27" t="s">
        <v>21</v>
      </c>
      <c r="X10" s="27" t="s">
        <v>22</v>
      </c>
      <c r="Y10" s="27" t="s">
        <v>23</v>
      </c>
      <c r="Z10" s="27" t="s">
        <v>24</v>
      </c>
    </row>
    <row r="11" spans="1:26" ht="11.25" customHeight="1" x14ac:dyDescent="0.2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4" t="s">
        <v>25</v>
      </c>
      <c r="T11" s="33">
        <f>ROUND(L41,4)</f>
        <v>1.0839000000000001</v>
      </c>
      <c r="U11" s="33"/>
      <c r="V11" s="33">
        <v>1.0025999999999999</v>
      </c>
      <c r="W11" s="33">
        <f>ROUND(V11*K43,4)</f>
        <v>1.0052000000000001</v>
      </c>
      <c r="X11" s="33">
        <f>ROUND(W11*K44,4)</f>
        <v>1.0078</v>
      </c>
      <c r="Y11" s="33">
        <f>ROUND(X11*K45,4)</f>
        <v>1.0104</v>
      </c>
      <c r="Z11" s="35">
        <f>ROUND(Y11*K46,4)</f>
        <v>1.0129999999999999</v>
      </c>
    </row>
    <row r="12" spans="1:26" s="4" customFormat="1" ht="15" customHeight="1" x14ac:dyDescent="0.2">
      <c r="A12" s="36">
        <v>1</v>
      </c>
      <c r="B12" s="37"/>
      <c r="C12" s="38" t="s">
        <v>26</v>
      </c>
      <c r="D12" s="72" t="s">
        <v>27</v>
      </c>
      <c r="E12" s="72"/>
      <c r="F12" s="72"/>
      <c r="G12" s="72"/>
      <c r="H12" s="72"/>
      <c r="I12" s="72"/>
      <c r="J12" s="37">
        <v>1</v>
      </c>
      <c r="K12" s="39">
        <v>514000</v>
      </c>
      <c r="L12" s="39">
        <f>ROUND(K12*J12,2)</f>
        <v>514000</v>
      </c>
      <c r="M12" s="37">
        <v>10280</v>
      </c>
      <c r="N12" s="39">
        <f>L12+M12</f>
        <v>524280</v>
      </c>
      <c r="O12" s="40"/>
      <c r="P12" s="39">
        <f>N12*(100+O12)/100</f>
        <v>524280</v>
      </c>
      <c r="Q12" s="40">
        <v>20</v>
      </c>
      <c r="R12" s="39">
        <f>ROUND((P12*(100+Q12)/100),2)</f>
        <v>629136</v>
      </c>
      <c r="S12" s="37"/>
      <c r="T12" s="39">
        <f>R12*T$11</f>
        <v>681920.51040000003</v>
      </c>
      <c r="U12" s="39">
        <f>SUM(V12:Z12)</f>
        <v>683693.50372704002</v>
      </c>
      <c r="V12" s="39">
        <f>$T12*V$11*V13</f>
        <v>683693.50372704002</v>
      </c>
      <c r="W12" s="39">
        <f>$T12*W$11*W13</f>
        <v>0</v>
      </c>
      <c r="X12" s="39">
        <f>$T12*X$11*X13</f>
        <v>0</v>
      </c>
      <c r="Y12" s="39">
        <f>$T12*Y$11*Y13</f>
        <v>0</v>
      </c>
      <c r="Z12" s="41">
        <f>$T12*Z$11*Z13</f>
        <v>0</v>
      </c>
    </row>
    <row r="13" spans="1:26" s="4" customFormat="1" ht="15" customHeight="1" x14ac:dyDescent="0.2">
      <c r="A13" s="42"/>
      <c r="B13" s="28"/>
      <c r="C13" s="28"/>
      <c r="D13" s="71"/>
      <c r="E13" s="71"/>
      <c r="F13" s="71"/>
      <c r="G13" s="71"/>
      <c r="H13" s="71"/>
      <c r="I13" s="71"/>
      <c r="J13" s="28" t="s">
        <v>28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>
        <v>1</v>
      </c>
      <c r="W13" s="29"/>
      <c r="X13" s="29"/>
      <c r="Y13" s="29"/>
      <c r="Z13" s="43"/>
    </row>
    <row r="14" spans="1:26" s="4" customFormat="1" ht="15" customHeight="1" x14ac:dyDescent="0.2">
      <c r="A14" s="36">
        <v>2</v>
      </c>
      <c r="B14" s="37"/>
      <c r="C14" s="38" t="s">
        <v>29</v>
      </c>
      <c r="D14" s="70" t="s">
        <v>30</v>
      </c>
      <c r="E14" s="70"/>
      <c r="F14" s="70"/>
      <c r="G14" s="70"/>
      <c r="H14" s="70"/>
      <c r="I14" s="70"/>
      <c r="J14" s="37">
        <v>1</v>
      </c>
      <c r="K14" s="39">
        <v>13292.19</v>
      </c>
      <c r="L14" s="39">
        <f>ROUND(K14*J14,2)</f>
        <v>13292.19</v>
      </c>
      <c r="M14" s="37">
        <v>265.83999999999997</v>
      </c>
      <c r="N14" s="39">
        <f>L14+M14</f>
        <v>13558.03</v>
      </c>
      <c r="O14" s="40"/>
      <c r="P14" s="39">
        <f>N14*(100+O14)/100</f>
        <v>13558.03</v>
      </c>
      <c r="Q14" s="40">
        <v>20</v>
      </c>
      <c r="R14" s="39">
        <f>ROUND((P14*(100+Q14)/100),2)</f>
        <v>16269.64</v>
      </c>
      <c r="S14" s="37"/>
      <c r="T14" s="39">
        <f>R14*T$11</f>
        <v>17634.662796000001</v>
      </c>
      <c r="U14" s="39">
        <f>SUM(V14:Z14)</f>
        <v>17680.5129192696</v>
      </c>
      <c r="V14" s="39">
        <f>$T14*V$11*V15</f>
        <v>17680.5129192696</v>
      </c>
      <c r="W14" s="39">
        <f>$T14*W$11*W15</f>
        <v>0</v>
      </c>
      <c r="X14" s="39">
        <f>$T14*X$11*X15</f>
        <v>0</v>
      </c>
      <c r="Y14" s="39">
        <f>$T14*Y$11*Y15</f>
        <v>0</v>
      </c>
      <c r="Z14" s="41">
        <f>$T14*Z$11*Z15</f>
        <v>0</v>
      </c>
    </row>
    <row r="15" spans="1:26" s="4" customFormat="1" ht="15" customHeight="1" x14ac:dyDescent="0.2">
      <c r="A15" s="42"/>
      <c r="B15" s="28"/>
      <c r="C15" s="28"/>
      <c r="D15" s="71"/>
      <c r="E15" s="71"/>
      <c r="F15" s="71"/>
      <c r="G15" s="71"/>
      <c r="H15" s="71"/>
      <c r="I15" s="71"/>
      <c r="J15" s="28" t="s">
        <v>31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>
        <v>1</v>
      </c>
      <c r="W15" s="29"/>
      <c r="X15" s="29"/>
      <c r="Y15" s="29"/>
      <c r="Z15" s="43"/>
    </row>
    <row r="16" spans="1:26" s="4" customFormat="1" ht="15" customHeight="1" x14ac:dyDescent="0.2">
      <c r="A16" s="36">
        <v>3</v>
      </c>
      <c r="B16" s="37"/>
      <c r="C16" s="38" t="s">
        <v>32</v>
      </c>
      <c r="D16" s="70" t="s">
        <v>33</v>
      </c>
      <c r="E16" s="70"/>
      <c r="F16" s="70"/>
      <c r="G16" s="70"/>
      <c r="H16" s="70"/>
      <c r="I16" s="70"/>
      <c r="J16" s="37">
        <v>1</v>
      </c>
      <c r="K16" s="39">
        <v>20451.599999999999</v>
      </c>
      <c r="L16" s="39">
        <f>ROUND(K16*J16,2)</f>
        <v>20451.599999999999</v>
      </c>
      <c r="M16" s="37">
        <v>409.03</v>
      </c>
      <c r="N16" s="39">
        <f>L16+M16</f>
        <v>20860.629999999997</v>
      </c>
      <c r="O16" s="40"/>
      <c r="P16" s="39">
        <f>N16*(100+O16)/100</f>
        <v>20860.629999999997</v>
      </c>
      <c r="Q16" s="40">
        <v>20</v>
      </c>
      <c r="R16" s="39">
        <f>ROUND((P16*(100+Q16)/100),2)</f>
        <v>25032.76</v>
      </c>
      <c r="S16" s="37"/>
      <c r="T16" s="39">
        <f>R16*T$11</f>
        <v>27133.008564</v>
      </c>
      <c r="U16" s="39">
        <f>SUM(V16:Z16)</f>
        <v>27203.554386266398</v>
      </c>
      <c r="V16" s="39">
        <f>$T16*V$11*V17</f>
        <v>27203.554386266398</v>
      </c>
      <c r="W16" s="39">
        <f>$T16*W$11*W17</f>
        <v>0</v>
      </c>
      <c r="X16" s="39">
        <f>$T16*X$11*X17</f>
        <v>0</v>
      </c>
      <c r="Y16" s="39">
        <f>$T16*Y$11*Y17</f>
        <v>0</v>
      </c>
      <c r="Z16" s="41">
        <f>$T16*Z$11*Z17</f>
        <v>0</v>
      </c>
    </row>
    <row r="17" spans="1:26" s="4" customFormat="1" ht="15" customHeight="1" x14ac:dyDescent="0.2">
      <c r="A17" s="42"/>
      <c r="B17" s="28"/>
      <c r="C17" s="28"/>
      <c r="D17" s="71"/>
      <c r="E17" s="71"/>
      <c r="F17" s="71"/>
      <c r="G17" s="71"/>
      <c r="H17" s="71"/>
      <c r="I17" s="71"/>
      <c r="J17" s="28" t="s">
        <v>31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>
        <v>1</v>
      </c>
      <c r="W17" s="29"/>
      <c r="X17" s="29"/>
      <c r="Y17" s="29"/>
      <c r="Z17" s="43"/>
    </row>
    <row r="18" spans="1:26" s="4" customFormat="1" ht="15" customHeight="1" x14ac:dyDescent="0.2">
      <c r="A18" s="36">
        <v>4</v>
      </c>
      <c r="B18" s="37"/>
      <c r="C18" s="38" t="s">
        <v>34</v>
      </c>
      <c r="D18" s="70" t="s">
        <v>35</v>
      </c>
      <c r="E18" s="70"/>
      <c r="F18" s="70"/>
      <c r="G18" s="70"/>
      <c r="H18" s="70"/>
      <c r="I18" s="70"/>
      <c r="J18" s="37">
        <v>1</v>
      </c>
      <c r="K18" s="39">
        <v>39773</v>
      </c>
      <c r="L18" s="39">
        <f>ROUND(K18*J18,2)</f>
        <v>39773</v>
      </c>
      <c r="M18" s="37">
        <v>795.46</v>
      </c>
      <c r="N18" s="39">
        <f>L18+M18</f>
        <v>40568.46</v>
      </c>
      <c r="O18" s="40"/>
      <c r="P18" s="39">
        <f>N18*(100+O18)/100</f>
        <v>40568.46</v>
      </c>
      <c r="Q18" s="40">
        <v>20</v>
      </c>
      <c r="R18" s="39">
        <f>ROUND((P18*(100+Q18)/100),2)</f>
        <v>48682.15</v>
      </c>
      <c r="S18" s="37"/>
      <c r="T18" s="39">
        <f>R18*T$11</f>
        <v>52766.582385000009</v>
      </c>
      <c r="U18" s="39">
        <f>SUM(V18:Z18)</f>
        <v>52903.775499201009</v>
      </c>
      <c r="V18" s="39">
        <f>$T18*V$11*V19</f>
        <v>52903.775499201009</v>
      </c>
      <c r="W18" s="39">
        <f>$T18*W$11*W19</f>
        <v>0</v>
      </c>
      <c r="X18" s="39">
        <f>$T18*X$11*X19</f>
        <v>0</v>
      </c>
      <c r="Y18" s="39">
        <f>$T18*Y$11*Y19</f>
        <v>0</v>
      </c>
      <c r="Z18" s="41">
        <f>$T18*Z$11*Z19</f>
        <v>0</v>
      </c>
    </row>
    <row r="19" spans="1:26" s="4" customFormat="1" ht="15" customHeight="1" x14ac:dyDescent="0.2">
      <c r="A19" s="42"/>
      <c r="B19" s="28"/>
      <c r="C19" s="28"/>
      <c r="D19" s="71"/>
      <c r="E19" s="71"/>
      <c r="F19" s="71"/>
      <c r="G19" s="71"/>
      <c r="H19" s="71"/>
      <c r="I19" s="71"/>
      <c r="J19" s="28" t="s">
        <v>31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9">
        <v>1</v>
      </c>
      <c r="W19" s="29"/>
      <c r="X19" s="29"/>
      <c r="Y19" s="29"/>
      <c r="Z19" s="43"/>
    </row>
    <row r="20" spans="1:26" s="4" customFormat="1" ht="15" customHeight="1" x14ac:dyDescent="0.2">
      <c r="A20" s="36">
        <v>5</v>
      </c>
      <c r="B20" s="37"/>
      <c r="C20" s="38" t="s">
        <v>36</v>
      </c>
      <c r="D20" s="70" t="s">
        <v>37</v>
      </c>
      <c r="E20" s="70"/>
      <c r="F20" s="70"/>
      <c r="G20" s="70"/>
      <c r="H20" s="70"/>
      <c r="I20" s="70"/>
      <c r="J20" s="37">
        <v>1</v>
      </c>
      <c r="K20" s="39">
        <v>1810.5</v>
      </c>
      <c r="L20" s="39">
        <f>ROUND(K20*J20,2)</f>
        <v>1810.5</v>
      </c>
      <c r="M20" s="37">
        <v>36.21</v>
      </c>
      <c r="N20" s="39">
        <f>L20+M20</f>
        <v>1846.71</v>
      </c>
      <c r="O20" s="40"/>
      <c r="P20" s="39">
        <f>N20*(100+O20)/100</f>
        <v>1846.71</v>
      </c>
      <c r="Q20" s="40">
        <v>20</v>
      </c>
      <c r="R20" s="39">
        <f>ROUND((P20*(100+Q20)/100),2)</f>
        <v>2216.0500000000002</v>
      </c>
      <c r="S20" s="37"/>
      <c r="T20" s="39">
        <f>R20*T$11</f>
        <v>2401.9765950000005</v>
      </c>
      <c r="U20" s="39">
        <f>SUM(V20:Z20)</f>
        <v>2408.2217341470005</v>
      </c>
      <c r="V20" s="39">
        <f>$T20*V$11*V21</f>
        <v>2408.2217341470005</v>
      </c>
      <c r="W20" s="39">
        <f>$T20*W$11*W21</f>
        <v>0</v>
      </c>
      <c r="X20" s="39">
        <f>$T20*X$11*X21</f>
        <v>0</v>
      </c>
      <c r="Y20" s="39">
        <f>$T20*Y$11*Y21</f>
        <v>0</v>
      </c>
      <c r="Z20" s="41">
        <f>$T20*Z$11*Z21</f>
        <v>0</v>
      </c>
    </row>
    <row r="21" spans="1:26" s="4" customFormat="1" ht="15" customHeight="1" x14ac:dyDescent="0.2">
      <c r="A21" s="42"/>
      <c r="B21" s="28"/>
      <c r="C21" s="28"/>
      <c r="D21" s="71"/>
      <c r="E21" s="71"/>
      <c r="F21" s="71"/>
      <c r="G21" s="71"/>
      <c r="H21" s="71"/>
      <c r="I21" s="71"/>
      <c r="J21" s="28" t="s">
        <v>28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>
        <v>1</v>
      </c>
      <c r="W21" s="29"/>
      <c r="X21" s="29"/>
      <c r="Y21" s="29"/>
      <c r="Z21" s="43"/>
    </row>
    <row r="22" spans="1:26" s="4" customFormat="1" ht="15" customHeight="1" x14ac:dyDescent="0.2">
      <c r="A22" s="36">
        <v>6</v>
      </c>
      <c r="B22" s="37"/>
      <c r="C22" s="38" t="s">
        <v>38</v>
      </c>
      <c r="D22" s="70" t="s">
        <v>39</v>
      </c>
      <c r="E22" s="70"/>
      <c r="F22" s="70"/>
      <c r="G22" s="70"/>
      <c r="H22" s="70"/>
      <c r="I22" s="70"/>
      <c r="J22" s="37">
        <v>6</v>
      </c>
      <c r="K22" s="39">
        <v>845</v>
      </c>
      <c r="L22" s="39">
        <f>ROUND(K22*J22,2)</f>
        <v>5070</v>
      </c>
      <c r="M22" s="37">
        <v>101.4</v>
      </c>
      <c r="N22" s="39">
        <f>L22+M22</f>
        <v>5171.3999999999996</v>
      </c>
      <c r="O22" s="40"/>
      <c r="P22" s="39">
        <f>N22*(100+O22)/100</f>
        <v>5171.3999999999996</v>
      </c>
      <c r="Q22" s="40">
        <v>20</v>
      </c>
      <c r="R22" s="39">
        <f>ROUND((P22*(100+Q22)/100),2)</f>
        <v>6205.68</v>
      </c>
      <c r="S22" s="37"/>
      <c r="T22" s="39">
        <f>R22*T$11</f>
        <v>6726.3365520000007</v>
      </c>
      <c r="U22" s="39">
        <f>SUM(V22:Z22)</f>
        <v>6743.8250270352</v>
      </c>
      <c r="V22" s="39">
        <f>$T22*V$11*V23</f>
        <v>6743.8250270352</v>
      </c>
      <c r="W22" s="39">
        <f>$T22*W$11*W23</f>
        <v>0</v>
      </c>
      <c r="X22" s="39">
        <f>$T22*X$11*X23</f>
        <v>0</v>
      </c>
      <c r="Y22" s="39">
        <f>$T22*Y$11*Y23</f>
        <v>0</v>
      </c>
      <c r="Z22" s="41">
        <f>$T22*Z$11*Z23</f>
        <v>0</v>
      </c>
    </row>
    <row r="23" spans="1:26" s="4" customFormat="1" ht="15" customHeight="1" x14ac:dyDescent="0.2">
      <c r="A23" s="42"/>
      <c r="B23" s="28"/>
      <c r="C23" s="28"/>
      <c r="D23" s="71"/>
      <c r="E23" s="71"/>
      <c r="F23" s="71"/>
      <c r="G23" s="71"/>
      <c r="H23" s="71"/>
      <c r="I23" s="71"/>
      <c r="J23" s="28" t="s">
        <v>31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9">
        <v>1</v>
      </c>
      <c r="W23" s="29"/>
      <c r="X23" s="29"/>
      <c r="Y23" s="29"/>
      <c r="Z23" s="43"/>
    </row>
    <row r="24" spans="1:26" s="4" customFormat="1" ht="26.25" customHeight="1" x14ac:dyDescent="0.2">
      <c r="A24" s="36">
        <v>7</v>
      </c>
      <c r="B24" s="37"/>
      <c r="C24" s="38" t="s">
        <v>40</v>
      </c>
      <c r="D24" s="73" t="s">
        <v>41</v>
      </c>
      <c r="E24" s="73"/>
      <c r="F24" s="73"/>
      <c r="G24" s="73"/>
      <c r="H24" s="73"/>
      <c r="I24" s="73"/>
      <c r="J24" s="37">
        <v>2</v>
      </c>
      <c r="K24" s="39">
        <v>1649.78</v>
      </c>
      <c r="L24" s="39">
        <f>ROUND(K24*J24,2)</f>
        <v>3299.56</v>
      </c>
      <c r="M24" s="37">
        <v>66</v>
      </c>
      <c r="N24" s="39">
        <f>L24+M24</f>
        <v>3365.56</v>
      </c>
      <c r="O24" s="40"/>
      <c r="P24" s="39">
        <f>N24*(100+O24)/100</f>
        <v>3365.56</v>
      </c>
      <c r="Q24" s="40">
        <v>20</v>
      </c>
      <c r="R24" s="39">
        <f>ROUND((P24*(100+Q24)/100),2)</f>
        <v>4038.67</v>
      </c>
      <c r="S24" s="37"/>
      <c r="T24" s="39">
        <f>R24*T$11</f>
        <v>4377.5144130000008</v>
      </c>
      <c r="U24" s="39">
        <f>SUM(V24:Z24)</f>
        <v>4388.8959504738004</v>
      </c>
      <c r="V24" s="39">
        <f>$T24*V$11*V25</f>
        <v>4388.8959504738004</v>
      </c>
      <c r="W24" s="39">
        <f>$T24*W$11*W25</f>
        <v>0</v>
      </c>
      <c r="X24" s="39">
        <f>$T24*X$11*X25</f>
        <v>0</v>
      </c>
      <c r="Y24" s="39">
        <f>$T24*Y$11*Y25</f>
        <v>0</v>
      </c>
      <c r="Z24" s="41">
        <f>$T24*Z$11*Z25</f>
        <v>0</v>
      </c>
    </row>
    <row r="25" spans="1:26" s="4" customFormat="1" ht="26.25" customHeight="1" x14ac:dyDescent="0.2">
      <c r="A25" s="42"/>
      <c r="B25" s="28"/>
      <c r="C25" s="28"/>
      <c r="D25" s="74"/>
      <c r="E25" s="74"/>
      <c r="F25" s="74"/>
      <c r="G25" s="74"/>
      <c r="H25" s="74"/>
      <c r="I25" s="74"/>
      <c r="J25" s="28" t="s">
        <v>42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9">
        <v>1</v>
      </c>
      <c r="W25" s="29"/>
      <c r="X25" s="29"/>
      <c r="Y25" s="29"/>
      <c r="Z25" s="43"/>
    </row>
    <row r="26" spans="1:26" s="4" customFormat="1" ht="15" customHeight="1" x14ac:dyDescent="0.2">
      <c r="A26" s="36">
        <v>8</v>
      </c>
      <c r="B26" s="37"/>
      <c r="C26" s="38" t="s">
        <v>43</v>
      </c>
      <c r="D26" s="70" t="s">
        <v>44</v>
      </c>
      <c r="E26" s="70"/>
      <c r="F26" s="70"/>
      <c r="G26" s="70"/>
      <c r="H26" s="70"/>
      <c r="I26" s="70"/>
      <c r="J26" s="37">
        <v>6</v>
      </c>
      <c r="K26" s="39">
        <v>171</v>
      </c>
      <c r="L26" s="39">
        <f>ROUND(K26*J26,2)</f>
        <v>1026</v>
      </c>
      <c r="M26" s="37">
        <v>20.52</v>
      </c>
      <c r="N26" s="39">
        <f>L26+M26</f>
        <v>1046.52</v>
      </c>
      <c r="O26" s="40"/>
      <c r="P26" s="39">
        <f>N26*(100+O26)/100</f>
        <v>1046.52</v>
      </c>
      <c r="Q26" s="40">
        <v>20</v>
      </c>
      <c r="R26" s="39">
        <f>ROUND((P26*(100+Q26)/100),2)</f>
        <v>1255.82</v>
      </c>
      <c r="S26" s="37"/>
      <c r="T26" s="39">
        <f>R26*T$11</f>
        <v>1361.1832980000001</v>
      </c>
      <c r="U26" s="39">
        <f>SUM(V26:Z26)</f>
        <v>1364.7223745748001</v>
      </c>
      <c r="V26" s="39">
        <f>$T26*V$11*V27</f>
        <v>1364.7223745748001</v>
      </c>
      <c r="W26" s="39">
        <f>$T26*W$11*W27</f>
        <v>0</v>
      </c>
      <c r="X26" s="39">
        <f>$T26*X$11*X27</f>
        <v>0</v>
      </c>
      <c r="Y26" s="39">
        <f>$T26*Y$11*Y27</f>
        <v>0</v>
      </c>
      <c r="Z26" s="41">
        <f>$T26*Z$11*Z27</f>
        <v>0</v>
      </c>
    </row>
    <row r="27" spans="1:26" s="4" customFormat="1" ht="15" customHeight="1" x14ac:dyDescent="0.2">
      <c r="A27" s="42"/>
      <c r="B27" s="28"/>
      <c r="C27" s="28"/>
      <c r="D27" s="71"/>
      <c r="E27" s="71"/>
      <c r="F27" s="71"/>
      <c r="G27" s="71"/>
      <c r="H27" s="71"/>
      <c r="I27" s="71"/>
      <c r="J27" s="28" t="s">
        <v>31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9">
        <v>1</v>
      </c>
      <c r="W27" s="29"/>
      <c r="X27" s="29"/>
      <c r="Y27" s="29"/>
      <c r="Z27" s="43"/>
    </row>
    <row r="28" spans="1:26" s="8" customFormat="1" ht="17.25" customHeight="1" x14ac:dyDescent="0.2">
      <c r="A28" s="3"/>
      <c r="B28" s="3"/>
      <c r="C28" s="3"/>
      <c r="D28" s="3"/>
      <c r="E28" s="3"/>
      <c r="F28" s="3"/>
      <c r="G28" s="3"/>
      <c r="H28" s="3"/>
      <c r="I28" s="3" t="s">
        <v>45</v>
      </c>
      <c r="J28" s="3"/>
      <c r="K28" s="3"/>
      <c r="L28" s="30">
        <f>L26+L24+L22+L20+L18+L16+L14+L12</f>
        <v>598722.85</v>
      </c>
      <c r="M28" s="30">
        <f>M26+M24+M22+M20+M18+M16+M14+M12</f>
        <v>11974.46</v>
      </c>
      <c r="N28" s="30">
        <f>N26+N24+N22+N20+N18+N16+N14+N12</f>
        <v>610697.31000000006</v>
      </c>
      <c r="O28" s="3"/>
      <c r="P28" s="3"/>
      <c r="Q28" s="3"/>
      <c r="R28" s="30">
        <f>R26+R24+R22+R20+R18+R16+R14+R12</f>
        <v>732836.77</v>
      </c>
      <c r="S28" s="3"/>
      <c r="T28" s="31">
        <f t="shared" ref="T28:Z28" si="0">T$12+T$14+T$16+T$18+T$20+T$22+T$24+T$26</f>
        <v>794321.77500300005</v>
      </c>
      <c r="U28" s="31">
        <f t="shared" si="0"/>
        <v>796387.01161800791</v>
      </c>
      <c r="V28" s="31">
        <f t="shared" si="0"/>
        <v>796387.01161800791</v>
      </c>
      <c r="W28" s="31">
        <f t="shared" si="0"/>
        <v>0</v>
      </c>
      <c r="X28" s="31">
        <f t="shared" si="0"/>
        <v>0</v>
      </c>
      <c r="Y28" s="31">
        <f t="shared" si="0"/>
        <v>0</v>
      </c>
      <c r="Z28" s="31">
        <f t="shared" si="0"/>
        <v>0</v>
      </c>
    </row>
    <row r="29" spans="1:26" s="8" customFormat="1" ht="17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0"/>
      <c r="M29" s="30"/>
      <c r="N29" s="30"/>
      <c r="O29" s="3"/>
      <c r="P29" s="3"/>
      <c r="Q29" s="3"/>
      <c r="R29" s="30"/>
      <c r="S29" s="3"/>
      <c r="T29" s="31"/>
      <c r="U29" s="31"/>
      <c r="V29" s="31"/>
      <c r="W29" s="31"/>
      <c r="X29" s="31"/>
      <c r="Y29" s="31"/>
      <c r="Z29" s="31"/>
    </row>
    <row r="30" spans="1:26" s="8" customFormat="1" ht="17.2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0"/>
      <c r="M30" s="30"/>
      <c r="N30" s="30"/>
      <c r="O30" s="3"/>
      <c r="P30" s="3"/>
      <c r="Q30" s="3"/>
      <c r="R30" s="30"/>
      <c r="S30" s="3"/>
      <c r="T30" s="31"/>
      <c r="U30" s="31"/>
      <c r="V30" s="31"/>
      <c r="W30" s="31"/>
      <c r="X30" s="31"/>
      <c r="Y30" s="31"/>
      <c r="Z30" s="31"/>
    </row>
    <row r="31" spans="1:26" s="8" customFormat="1" ht="17.2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0"/>
      <c r="M31" s="30"/>
      <c r="N31" s="30"/>
      <c r="O31" s="3"/>
      <c r="P31" s="3"/>
      <c r="Q31" s="3"/>
      <c r="R31" s="30"/>
      <c r="S31" s="3"/>
      <c r="T31" s="31"/>
      <c r="U31" s="31"/>
      <c r="V31" s="31"/>
      <c r="W31" s="31"/>
      <c r="X31" s="31"/>
      <c r="Y31" s="31"/>
      <c r="Z31" s="31"/>
    </row>
    <row r="35" spans="6:14" ht="11.25" customHeight="1" x14ac:dyDescent="0.2">
      <c r="G35" s="22">
        <v>2024</v>
      </c>
      <c r="I35" s="22">
        <v>2025</v>
      </c>
      <c r="K35" s="22">
        <v>2026</v>
      </c>
    </row>
    <row r="36" spans="6:14" ht="11.25" customHeight="1" x14ac:dyDescent="0.2">
      <c r="F36" s="1" t="s">
        <v>90</v>
      </c>
      <c r="G36" s="23"/>
      <c r="I36" s="23">
        <v>1.0037</v>
      </c>
      <c r="J36" s="1">
        <f>H47*I36</f>
        <v>1.0311066093030665</v>
      </c>
      <c r="K36" s="23">
        <v>1.0025999999999999</v>
      </c>
      <c r="L36" s="1">
        <f>J47*K36</f>
        <v>1.069910664445086</v>
      </c>
    </row>
    <row r="37" spans="6:14" ht="11.25" customHeight="1" x14ac:dyDescent="0.2">
      <c r="F37" s="1" t="s">
        <v>91</v>
      </c>
      <c r="G37" s="23"/>
      <c r="I37" s="23">
        <v>1.0037</v>
      </c>
      <c r="J37" s="1">
        <f>J36*I37</f>
        <v>1.0349217037574878</v>
      </c>
      <c r="K37" s="23">
        <v>1.0025999999999999</v>
      </c>
      <c r="L37" s="1">
        <f>L36*K37</f>
        <v>1.0726924321726432</v>
      </c>
    </row>
    <row r="38" spans="6:14" ht="11.25" customHeight="1" x14ac:dyDescent="0.2">
      <c r="F38" s="2" t="s">
        <v>92</v>
      </c>
      <c r="G38" s="23"/>
      <c r="I38" s="23">
        <v>1.0037</v>
      </c>
      <c r="J38" s="2">
        <f t="shared" ref="J38:J47" si="1">J37*I38</f>
        <v>1.0387509140613906</v>
      </c>
      <c r="K38" s="23">
        <v>1.0025999999999999</v>
      </c>
      <c r="L38" s="2">
        <f t="shared" ref="L38:L47" si="2">L37*K38</f>
        <v>1.075481432496292</v>
      </c>
    </row>
    <row r="39" spans="6:14" ht="11.25" customHeight="1" x14ac:dyDescent="0.2">
      <c r="F39" s="2" t="s">
        <v>93</v>
      </c>
      <c r="G39" s="23"/>
      <c r="I39" s="23">
        <v>1.0029999999999999</v>
      </c>
      <c r="J39" s="2">
        <f t="shared" si="1"/>
        <v>1.0418671668035746</v>
      </c>
      <c r="K39" s="23">
        <v>1.0025999999999999</v>
      </c>
      <c r="L39" s="2">
        <f t="shared" si="2"/>
        <v>1.0782776842207824</v>
      </c>
    </row>
    <row r="40" spans="6:14" ht="11.25" customHeight="1" x14ac:dyDescent="0.2">
      <c r="F40" s="2" t="s">
        <v>94</v>
      </c>
      <c r="G40" s="23"/>
      <c r="I40" s="23">
        <v>1.0029999999999999</v>
      </c>
      <c r="J40" s="2">
        <f t="shared" si="1"/>
        <v>1.0449927683039852</v>
      </c>
      <c r="K40" s="23">
        <v>1.0025999999999999</v>
      </c>
      <c r="L40" s="2">
        <f t="shared" si="2"/>
        <v>1.0810812061997563</v>
      </c>
    </row>
    <row r="41" spans="6:14" ht="11.25" customHeight="1" x14ac:dyDescent="0.2">
      <c r="F41" s="2" t="s">
        <v>95</v>
      </c>
      <c r="G41" s="23"/>
      <c r="I41" s="23">
        <v>1.0029999999999999</v>
      </c>
      <c r="J41" s="2">
        <f t="shared" si="1"/>
        <v>1.0481277466088972</v>
      </c>
      <c r="K41" s="23">
        <v>1.0025999999999999</v>
      </c>
      <c r="L41" s="2">
        <f t="shared" si="2"/>
        <v>1.0838920173358757</v>
      </c>
    </row>
    <row r="42" spans="6:14" ht="11.25" customHeight="1" x14ac:dyDescent="0.2">
      <c r="F42" s="2" t="s">
        <v>96</v>
      </c>
      <c r="G42" s="24">
        <v>1.0044999999999999</v>
      </c>
      <c r="H42" s="25">
        <f>G42</f>
        <v>1.0044999999999999</v>
      </c>
      <c r="I42" s="24">
        <v>1.0029999999999999</v>
      </c>
      <c r="J42" s="25">
        <f t="shared" si="1"/>
        <v>1.0512721298487238</v>
      </c>
      <c r="K42" s="24">
        <v>1.0025999999999999</v>
      </c>
      <c r="L42" s="26">
        <f t="shared" si="2"/>
        <v>1.0867101365809488</v>
      </c>
      <c r="N42" s="1">
        <f>I42</f>
        <v>1.0029999999999999</v>
      </c>
    </row>
    <row r="43" spans="6:14" ht="11.25" customHeight="1" x14ac:dyDescent="0.2">
      <c r="F43" s="2" t="s">
        <v>97</v>
      </c>
      <c r="G43" s="23">
        <v>1.0044999999999999</v>
      </c>
      <c r="H43" s="1">
        <f>H42*G43</f>
        <v>1.0090202499999998</v>
      </c>
      <c r="I43" s="23">
        <v>1.0029999999999999</v>
      </c>
      <c r="J43" s="2">
        <f t="shared" si="1"/>
        <v>1.0544259462382699</v>
      </c>
      <c r="K43" s="23">
        <v>1.0025999999999999</v>
      </c>
      <c r="L43" s="2">
        <f t="shared" si="2"/>
        <v>1.0895355829360593</v>
      </c>
      <c r="N43" s="1">
        <f>ROUND(N42*I43,4)</f>
        <v>1.006</v>
      </c>
    </row>
    <row r="44" spans="6:14" ht="11.25" customHeight="1" x14ac:dyDescent="0.2">
      <c r="F44" s="2" t="s">
        <v>98</v>
      </c>
      <c r="G44" s="23">
        <v>1.0044999999999999</v>
      </c>
      <c r="H44" s="2">
        <f t="shared" ref="H44:H47" si="3">H43*G44</f>
        <v>1.0135608411249999</v>
      </c>
      <c r="I44" s="23">
        <v>1.0029999999999999</v>
      </c>
      <c r="J44" s="2">
        <f t="shared" si="1"/>
        <v>1.0575892240769846</v>
      </c>
      <c r="K44" s="23">
        <v>1.0025999999999999</v>
      </c>
      <c r="L44" s="2">
        <f t="shared" si="2"/>
        <v>1.0923683754516931</v>
      </c>
      <c r="N44" s="2">
        <f t="shared" ref="N44:N46" si="4">ROUND(N43*I44,4)</f>
        <v>1.0089999999999999</v>
      </c>
    </row>
    <row r="45" spans="6:14" ht="11.25" customHeight="1" x14ac:dyDescent="0.2">
      <c r="F45" s="2" t="s">
        <v>99</v>
      </c>
      <c r="G45" s="23">
        <v>1.0044999999999999</v>
      </c>
      <c r="H45" s="2">
        <f t="shared" si="3"/>
        <v>1.0181218649100623</v>
      </c>
      <c r="I45" s="23">
        <v>1.0029999999999999</v>
      </c>
      <c r="J45" s="2">
        <f t="shared" si="1"/>
        <v>1.0607619917492155</v>
      </c>
      <c r="K45" s="23">
        <v>1.0025999999999999</v>
      </c>
      <c r="L45" s="2">
        <f t="shared" si="2"/>
        <v>1.0952085332278674</v>
      </c>
      <c r="N45" s="2">
        <f t="shared" si="4"/>
        <v>1.012</v>
      </c>
    </row>
    <row r="46" spans="6:14" ht="11.25" customHeight="1" x14ac:dyDescent="0.2">
      <c r="F46" s="2" t="s">
        <v>100</v>
      </c>
      <c r="G46" s="23">
        <v>1.0044999999999999</v>
      </c>
      <c r="H46" s="2">
        <f t="shared" si="3"/>
        <v>1.0227034133021575</v>
      </c>
      <c r="I46" s="23">
        <v>1.0029999999999999</v>
      </c>
      <c r="J46" s="2">
        <f t="shared" si="1"/>
        <v>1.063944277724463</v>
      </c>
      <c r="K46" s="23">
        <v>1.0025999999999999</v>
      </c>
      <c r="L46" s="2">
        <f t="shared" si="2"/>
        <v>1.0980560754142599</v>
      </c>
      <c r="N46" s="2">
        <f t="shared" si="4"/>
        <v>1.0149999999999999</v>
      </c>
    </row>
    <row r="47" spans="6:14" ht="11.25" customHeight="1" x14ac:dyDescent="0.2">
      <c r="F47" s="2" t="s">
        <v>101</v>
      </c>
      <c r="G47" s="23">
        <v>1.0044999999999999</v>
      </c>
      <c r="H47" s="2">
        <f t="shared" si="3"/>
        <v>1.0273055786620171</v>
      </c>
      <c r="I47" s="23">
        <v>1.0029999999999999</v>
      </c>
      <c r="J47" s="2">
        <f t="shared" si="1"/>
        <v>1.0671361105576362</v>
      </c>
      <c r="K47" s="23">
        <v>1.0025999999999999</v>
      </c>
      <c r="L47" s="2">
        <f t="shared" si="2"/>
        <v>1.1009110212103368</v>
      </c>
    </row>
    <row r="48" spans="6:14" ht="11.25" customHeight="1" x14ac:dyDescent="0.2">
      <c r="G48" s="1">
        <f>PRODUCT(G42:G47)</f>
        <v>1.0273055786620171</v>
      </c>
      <c r="I48" s="1">
        <f>PRODUCT(I36:I47)</f>
        <v>1.0387718442525105</v>
      </c>
      <c r="K48" s="1">
        <f>PRODUCT(K36:K47)</f>
        <v>1.0316500494346976</v>
      </c>
    </row>
    <row r="49" spans="9:11" ht="11.25" customHeight="1" x14ac:dyDescent="0.2">
      <c r="I49" s="1">
        <f>G48*I48</f>
        <v>1.067136110557636</v>
      </c>
      <c r="K49" s="1">
        <f>I49*K48</f>
        <v>1.1009110212103361</v>
      </c>
    </row>
  </sheetData>
  <sheetProtection formatCells="0" formatColumns="0" formatRows="0"/>
  <mergeCells count="29">
    <mergeCell ref="D18:I19"/>
    <mergeCell ref="D20:I21"/>
    <mergeCell ref="D22:I23"/>
    <mergeCell ref="D24:I25"/>
    <mergeCell ref="D26:I27"/>
    <mergeCell ref="D16:I17"/>
    <mergeCell ref="O8:O10"/>
    <mergeCell ref="P8:P10"/>
    <mergeCell ref="Q8:Q10"/>
    <mergeCell ref="R8:R10"/>
    <mergeCell ref="D12:I13"/>
    <mergeCell ref="D14:I15"/>
    <mergeCell ref="K8:K10"/>
    <mergeCell ref="L8:L10"/>
    <mergeCell ref="M8:M10"/>
    <mergeCell ref="N8:N10"/>
    <mergeCell ref="E2:Z2"/>
    <mergeCell ref="A8:A10"/>
    <mergeCell ref="B8:B10"/>
    <mergeCell ref="C8:C10"/>
    <mergeCell ref="D8:I10"/>
    <mergeCell ref="J9:J10"/>
    <mergeCell ref="C2:D2"/>
    <mergeCell ref="A5:Z5"/>
    <mergeCell ref="U8:Z8"/>
    <mergeCell ref="U9:U10"/>
    <mergeCell ref="V9:Z9"/>
    <mergeCell ref="S8:S10"/>
    <mergeCell ref="T8:T10"/>
  </mergeCells>
  <phoneticPr fontId="8" type="noConversion"/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view="pageBreakPreview" zoomScaleNormal="100" zoomScaleSheetLayoutView="100" workbookViewId="0">
      <selection activeCell="K2" sqref="K2"/>
    </sheetView>
  </sheetViews>
  <sheetFormatPr defaultColWidth="14.83203125" defaultRowHeight="11.25" customHeight="1" x14ac:dyDescent="0.2"/>
  <cols>
    <col min="1" max="1" width="5.83203125" style="4" customWidth="1"/>
    <col min="2" max="2" width="0" style="2" hidden="1" customWidth="1"/>
    <col min="3" max="3" width="14.83203125" style="2"/>
    <col min="4" max="9" width="11" style="2" customWidth="1"/>
    <col min="10" max="10" width="11.6640625" style="2" customWidth="1"/>
    <col min="11" max="11" width="15.83203125" style="2" customWidth="1"/>
    <col min="12" max="12" width="22.1640625" style="2" customWidth="1"/>
    <col min="13" max="13" width="14.83203125" style="2" customWidth="1"/>
    <col min="14" max="16384" width="14.83203125" style="2"/>
  </cols>
  <sheetData>
    <row r="1" spans="1:12" s="44" customFormat="1" ht="15" customHeight="1" x14ac:dyDescent="0.2">
      <c r="A1" s="4"/>
      <c r="K1" s="52" t="s">
        <v>109</v>
      </c>
      <c r="L1" s="52"/>
    </row>
    <row r="2" spans="1:12" s="44" customFormat="1" ht="15" customHeight="1" x14ac:dyDescent="0.2">
      <c r="A2" s="4"/>
      <c r="K2" s="52" t="s">
        <v>107</v>
      </c>
      <c r="L2" s="52"/>
    </row>
    <row r="3" spans="1:12" s="44" customFormat="1" ht="15" customHeight="1" x14ac:dyDescent="0.2">
      <c r="A3" s="4"/>
      <c r="K3" s="52" t="s">
        <v>108</v>
      </c>
      <c r="L3" s="52"/>
    </row>
    <row r="4" spans="1:12" s="46" customFormat="1" ht="15" customHeight="1" x14ac:dyDescent="0.2">
      <c r="A4" s="4"/>
    </row>
    <row r="5" spans="1:12" ht="20.25" customHeight="1" x14ac:dyDescent="0.2">
      <c r="A5" s="69" t="s">
        <v>103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s="44" customFormat="1" ht="12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s="44" customFormat="1" ht="83.25" customHeight="1" x14ac:dyDescent="0.2">
      <c r="A7" s="75" t="s">
        <v>0</v>
      </c>
      <c r="B7" s="75"/>
      <c r="C7" s="75"/>
      <c r="D7" s="76" t="s">
        <v>88</v>
      </c>
      <c r="E7" s="76"/>
      <c r="F7" s="76"/>
      <c r="G7" s="76"/>
      <c r="H7" s="76"/>
      <c r="I7" s="76"/>
      <c r="J7" s="76"/>
      <c r="K7" s="76"/>
      <c r="L7" s="76"/>
    </row>
    <row r="9" spans="1:12" ht="36.75" customHeight="1" x14ac:dyDescent="0.2">
      <c r="A9" s="51" t="s">
        <v>2</v>
      </c>
      <c r="B9" s="51" t="s">
        <v>3</v>
      </c>
      <c r="C9" s="51" t="s">
        <v>4</v>
      </c>
      <c r="D9" s="79" t="s">
        <v>5</v>
      </c>
      <c r="E9" s="79"/>
      <c r="F9" s="79"/>
      <c r="G9" s="79"/>
      <c r="H9" s="79"/>
      <c r="I9" s="79"/>
      <c r="J9" s="51" t="s">
        <v>6</v>
      </c>
      <c r="K9" s="51" t="s">
        <v>6</v>
      </c>
      <c r="L9" s="51" t="s">
        <v>104</v>
      </c>
    </row>
    <row r="10" spans="1:12" s="4" customFormat="1" ht="48.75" customHeight="1" x14ac:dyDescent="0.2">
      <c r="A10" s="47">
        <v>1</v>
      </c>
      <c r="B10" s="47"/>
      <c r="C10" s="48" t="s">
        <v>40</v>
      </c>
      <c r="D10" s="78" t="s">
        <v>41</v>
      </c>
      <c r="E10" s="78"/>
      <c r="F10" s="78"/>
      <c r="G10" s="78"/>
      <c r="H10" s="78"/>
      <c r="I10" s="78"/>
      <c r="J10" s="47" t="s">
        <v>31</v>
      </c>
      <c r="K10" s="49">
        <v>2</v>
      </c>
      <c r="L10" s="50" t="s">
        <v>105</v>
      </c>
    </row>
    <row r="11" spans="1:12" s="4" customFormat="1" ht="15" customHeight="1" x14ac:dyDescent="0.2">
      <c r="A11" s="47">
        <v>2</v>
      </c>
      <c r="B11" s="47"/>
      <c r="C11" s="48" t="s">
        <v>43</v>
      </c>
      <c r="D11" s="77" t="s">
        <v>44</v>
      </c>
      <c r="E11" s="77"/>
      <c r="F11" s="77"/>
      <c r="G11" s="77"/>
      <c r="H11" s="77"/>
      <c r="I11" s="77"/>
      <c r="J11" s="47" t="s">
        <v>31</v>
      </c>
      <c r="K11" s="49">
        <v>6</v>
      </c>
      <c r="L11" s="50" t="s">
        <v>105</v>
      </c>
    </row>
    <row r="12" spans="1:12" s="8" customFormat="1" ht="17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0"/>
    </row>
    <row r="13" spans="1:12" s="8" customFormat="1" ht="17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0"/>
    </row>
    <row r="14" spans="1:12" ht="22.5" customHeight="1" x14ac:dyDescent="0.2">
      <c r="C14" s="54" t="s">
        <v>102</v>
      </c>
      <c r="D14" s="53"/>
      <c r="E14" s="53"/>
      <c r="F14" s="53"/>
      <c r="G14" s="53"/>
      <c r="H14" s="54" t="s">
        <v>106</v>
      </c>
      <c r="I14" s="54"/>
    </row>
    <row r="19" spans="3:9" ht="11.25" customHeight="1" x14ac:dyDescent="0.2">
      <c r="C19" s="7"/>
      <c r="D19" s="7"/>
      <c r="H19" s="7"/>
      <c r="I19" s="7"/>
    </row>
  </sheetData>
  <sheetProtection formatCells="0" formatColumns="0" formatRows="0"/>
  <mergeCells count="6">
    <mergeCell ref="A7:C7"/>
    <mergeCell ref="D7:L7"/>
    <mergeCell ref="D11:I11"/>
    <mergeCell ref="D10:I10"/>
    <mergeCell ref="A5:L5"/>
    <mergeCell ref="D9:I9"/>
  </mergeCells>
  <pageMargins left="0.70866141732283472" right="0.70866141732283472" top="0.98425196850393704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Оборуд.по сметам</vt:lpstr>
      <vt:lpstr>Оборудование по сметам</vt:lpstr>
      <vt:lpstr>оборудования для КЦ расч</vt:lpstr>
      <vt:lpstr>оборудования для КЦ расч (2)</vt:lpstr>
      <vt:lpstr>'Оборуд.по сметам'!Область_печати</vt:lpstr>
      <vt:lpstr>'Оборудование по сметам'!Область_печати</vt:lpstr>
      <vt:lpstr>'оборудования для КЦ расч'!Область_печати</vt:lpstr>
      <vt:lpstr>'оборудования для КЦ расч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Станкевич Татьяна Николаевна</dc:creator>
  <cp:lastModifiedBy>Мисевич Валерия Валерьевна</cp:lastModifiedBy>
  <cp:lastPrinted>2026-07-27T10:44:52Z</cp:lastPrinted>
  <dcterms:created xsi:type="dcterms:W3CDTF">2026-07-10T05:41:02Z</dcterms:created>
  <dcterms:modified xsi:type="dcterms:W3CDTF">2026-08-13T10:13:54Z</dcterms:modified>
</cp:coreProperties>
</file>