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49C51A54-5985-4A70-9F8D-8EEFC9B93D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юль-сент" sheetId="10" r:id="rId1"/>
  </sheets>
  <definedNames>
    <definedName name="_xlnm.Print_Area" localSheetId="0">'июль-сент'!$A$1:$B$47</definedName>
  </definedNames>
  <calcPr calcId="181029"/>
</workbook>
</file>

<file path=xl/calcChain.xml><?xml version="1.0" encoding="utf-8"?>
<calcChain xmlns="http://schemas.openxmlformats.org/spreadsheetml/2006/main">
  <c r="B21" i="10" l="1"/>
  <c r="B24" i="10" s="1"/>
  <c r="B26" i="10" l="1"/>
  <c r="B14" i="10"/>
  <c r="B28" i="10" l="1"/>
  <c r="B27" i="10"/>
  <c r="B7" i="10" l="1"/>
  <c r="B13" i="10" s="1"/>
  <c r="B15" i="10" s="1"/>
  <c r="B17" i="10" l="1"/>
  <c r="B16" i="10"/>
  <c r="B18" i="10"/>
  <c r="B19" i="10" l="1"/>
  <c r="B20" i="10" l="1"/>
  <c r="B29" i="10"/>
</calcChain>
</file>

<file path=xl/sharedStrings.xml><?xml version="1.0" encoding="utf-8"?>
<sst xmlns="http://schemas.openxmlformats.org/spreadsheetml/2006/main" count="56" uniqueCount="42">
  <si>
    <t>янв</t>
  </si>
  <si>
    <t>фев</t>
  </si>
  <si>
    <t>март</t>
  </si>
  <si>
    <t>май</t>
  </si>
  <si>
    <t>июнь</t>
  </si>
  <si>
    <t>июль</t>
  </si>
  <si>
    <t>авг</t>
  </si>
  <si>
    <t>сен</t>
  </si>
  <si>
    <t>окт</t>
  </si>
  <si>
    <t>диспетчеризация</t>
  </si>
  <si>
    <t>электрооборудование</t>
  </si>
  <si>
    <t>ноя</t>
  </si>
  <si>
    <t>апрель</t>
  </si>
  <si>
    <t>стоимость на дату начала строительства</t>
  </si>
  <si>
    <t>Стоимость оборудования на дату окончания строительства</t>
  </si>
  <si>
    <t>дек</t>
  </si>
  <si>
    <t>на 1 мая 2025</t>
  </si>
  <si>
    <t>мес</t>
  </si>
  <si>
    <t xml:space="preserve">начало </t>
  </si>
  <si>
    <t>Сводный сметный расчет стоимости (кап.ремонт)</t>
  </si>
  <si>
    <t>окончание</t>
  </si>
  <si>
    <r>
      <t xml:space="preserve">ПРОГНОЗНЫЕ ИНДЕКСЫ СТОИМОСТИ </t>
    </r>
    <r>
      <rPr>
        <b/>
        <u/>
        <sz val="10"/>
        <color theme="1"/>
        <rFont val="Times New Roman"/>
        <family val="1"/>
        <charset val="204"/>
      </rPr>
      <t>СТРОИТЕЛЬНО-МОНТАЖНЫХ РАБОТ</t>
    </r>
    <r>
      <rPr>
        <sz val="10"/>
        <color theme="1"/>
        <rFont val="Times New Roman"/>
        <family val="1"/>
        <charset val="204"/>
      </rPr>
      <t xml:space="preserve"> С РАЗБИВКОЙ ПО МЕСЯЦАМ, ДОВЕДЕННЫЕ МИНСТРОЙАРХИТЕКТУРЫ</t>
    </r>
  </si>
  <si>
    <r>
      <t xml:space="preserve">ПРОГНОЗНЫЕ ИНДЕКСЫ СТОИМОСТИ </t>
    </r>
    <r>
      <rPr>
        <b/>
        <u/>
        <sz val="10"/>
        <color theme="1"/>
        <rFont val="Times New Roman"/>
        <family val="1"/>
        <charset val="204"/>
      </rPr>
      <t>ОБОРУДОВАНИЯ</t>
    </r>
    <r>
      <rPr>
        <sz val="10"/>
        <color theme="1"/>
        <rFont val="Times New Roman"/>
        <family val="1"/>
        <charset val="204"/>
      </rPr>
      <t xml:space="preserve"> С РАЗБИВКОЙ ПО МЕСЯЦАМ, ДОВЕДЕННЫЕ МИНСТРОЙАРХИТЕКТУРЫ</t>
    </r>
  </si>
  <si>
    <t>стоимость главы 2-8, без учета стоимости лифтового оборудования</t>
  </si>
  <si>
    <t>стоимость оборудования (электрооборудование, диспетчеризация) (справочно)</t>
  </si>
  <si>
    <t>средства при производстве работ в зимнее время</t>
  </si>
  <si>
    <t>средства по уплате обязательных страховых взносов 34%</t>
  </si>
  <si>
    <t>средства на пусконаладочные работы</t>
  </si>
  <si>
    <t>транспорт оборудования</t>
  </si>
  <si>
    <t>Общая стоимость (кап.ремонт) на дату разработки ПД</t>
  </si>
  <si>
    <t>прогнозный индекс на дату нач.строит.</t>
  </si>
  <si>
    <t>стоимость на дату окончания строительтсва</t>
  </si>
  <si>
    <t>стоимость на дату окончания строительтсва 1 (одного) лифта</t>
  </si>
  <si>
    <t>Стоимость оборудования на дату разработки ПД</t>
  </si>
  <si>
    <t>Стоимость транспорта на дату окончания строительства</t>
  </si>
  <si>
    <t>Стоимость на дату окончания строительства с учетом стоимости оборудования Подрядчика</t>
  </si>
  <si>
    <t>июль 2026, норма задела 60%</t>
  </si>
  <si>
    <t>август 2026, норма задела 40%</t>
  </si>
  <si>
    <t>сентябрь 2026, норма задела 0%</t>
  </si>
  <si>
    <t>июль 2026, норма задела 100%</t>
  </si>
  <si>
    <t>Расчет стоимости СМР по замене лифтового оборудования по объекту                          «Капитальный ремонт жилого дома № 39 по пр. Независимости в г. Минске                     (1 подъезд)»  (1 лифт) (кап.ремонт)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</si>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</sst>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_-* #,##0.000_р_._-;\-* #,##0.000_р_._-;_-* &quot;-&quot;??_р_._-;_-@_-"/>
    <numFmt numFmtId="166" formatCode="0.000"/>
    <numFmt numFmtId="167" formatCode="0.0000"/>
    <numFmt numFmtId="168" formatCode="#,##0.000"/>
    <numFmt numFmtId="169" formatCode="0.00000"/>
    <numFmt numFmtId="170" formatCode="#,##0.00000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242424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b/>
      <sz val="14"/>
      <color rgb="FF000000"/>
      <name val="Arial"/>
      <family val="2"/>
      <charset val="204"/>
    </font>
    <font>
      <b/>
      <sz val="11"/>
      <color rgb="FF242424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/>
    <xf numFmtId="0" fontId="5" fillId="0" borderId="0" xfId="0" applyFont="1"/>
    <xf numFmtId="165" fontId="3" fillId="0" borderId="2" xfId="1" applyNumberFormat="1" applyFont="1" applyBorder="1" applyAlignment="1">
      <alignment horizontal="center" wrapText="1"/>
    </xf>
    <xf numFmtId="0" fontId="10" fillId="0" borderId="0" xfId="0" applyFont="1" applyAlignment="1">
      <alignment vertical="center" wrapText="1" readingOrder="1"/>
    </xf>
    <xf numFmtId="0" fontId="10" fillId="0" borderId="0" xfId="0" applyFont="1" applyAlignment="1">
      <alignment horizontal="center" vertical="center" wrapText="1" readingOrder="1"/>
    </xf>
    <xf numFmtId="167" fontId="10" fillId="0" borderId="1" xfId="0" applyNumberFormat="1" applyFont="1" applyBorder="1" applyAlignment="1">
      <alignment horizontal="center" vertical="center" wrapText="1" readingOrder="1"/>
    </xf>
    <xf numFmtId="0" fontId="12" fillId="0" borderId="0" xfId="0" applyFont="1"/>
    <xf numFmtId="168" fontId="5" fillId="0" borderId="0" xfId="0" applyNumberFormat="1" applyFont="1" applyAlignment="1">
      <alignment horizontal="right"/>
    </xf>
    <xf numFmtId="168" fontId="3" fillId="0" borderId="2" xfId="1" applyNumberFormat="1" applyFont="1" applyBorder="1" applyAlignment="1">
      <alignment horizontal="center" wrapText="1"/>
    </xf>
    <xf numFmtId="165" fontId="2" fillId="0" borderId="1" xfId="1" applyNumberFormat="1" applyFont="1" applyBorder="1" applyAlignment="1">
      <alignment horizontal="left" wrapText="1"/>
    </xf>
    <xf numFmtId="168" fontId="9" fillId="0" borderId="1" xfId="1" applyNumberFormat="1" applyFont="1" applyBorder="1"/>
    <xf numFmtId="0" fontId="18" fillId="0" borderId="0" xfId="0" applyFont="1"/>
    <xf numFmtId="165" fontId="2" fillId="0" borderId="1" xfId="1" applyNumberFormat="1" applyFont="1" applyBorder="1" applyAlignment="1">
      <alignment wrapText="1"/>
    </xf>
    <xf numFmtId="165" fontId="2" fillId="0" borderId="1" xfId="1" applyNumberFormat="1" applyFont="1" applyBorder="1"/>
    <xf numFmtId="0" fontId="6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7" fontId="0" fillId="0" borderId="0" xfId="0" applyNumberFormat="1"/>
    <xf numFmtId="167" fontId="20" fillId="0" borderId="0" xfId="0" applyNumberFormat="1" applyFont="1"/>
    <xf numFmtId="0" fontId="20" fillId="0" borderId="0" xfId="0" applyFont="1"/>
    <xf numFmtId="165" fontId="3" fillId="0" borderId="1" xfId="1" applyNumberFormat="1" applyFont="1" applyBorder="1" applyAlignment="1">
      <alignment wrapText="1"/>
    </xf>
    <xf numFmtId="168" fontId="8" fillId="0" borderId="1" xfId="1" applyNumberFormat="1" applyFont="1" applyBorder="1"/>
    <xf numFmtId="168" fontId="9" fillId="0" borderId="1" xfId="1" applyNumberFormat="1" applyFont="1" applyFill="1" applyBorder="1"/>
    <xf numFmtId="167" fontId="14" fillId="0" borderId="0" xfId="0" applyNumberFormat="1" applyFont="1"/>
    <xf numFmtId="165" fontId="3" fillId="0" borderId="1" xfId="1" applyNumberFormat="1" applyFont="1" applyBorder="1"/>
    <xf numFmtId="168" fontId="8" fillId="0" borderId="1" xfId="1" applyNumberFormat="1" applyFont="1" applyFill="1" applyBorder="1"/>
    <xf numFmtId="0" fontId="14" fillId="0" borderId="0" xfId="0" applyFont="1"/>
    <xf numFmtId="0" fontId="3" fillId="0" borderId="0" xfId="0" applyFont="1" applyAlignment="1">
      <alignment horizontal="center"/>
    </xf>
    <xf numFmtId="2" fontId="5" fillId="0" borderId="0" xfId="0" applyNumberFormat="1" applyFont="1" applyAlignment="1">
      <alignment horizontal="center" vertical="center" wrapText="1"/>
    </xf>
    <xf numFmtId="165" fontId="3" fillId="2" borderId="1" xfId="1" applyNumberFormat="1" applyFont="1" applyFill="1" applyBorder="1"/>
    <xf numFmtId="168" fontId="8" fillId="2" borderId="1" xfId="1" applyNumberFormat="1" applyFont="1" applyFill="1" applyBorder="1"/>
    <xf numFmtId="165" fontId="3" fillId="0" borderId="1" xfId="1" applyNumberFormat="1" applyFont="1" applyFill="1" applyBorder="1" applyAlignment="1">
      <alignment wrapText="1"/>
    </xf>
    <xf numFmtId="165" fontId="3" fillId="0" borderId="1" xfId="1" applyNumberFormat="1" applyFont="1" applyBorder="1" applyAlignment="1">
      <alignment horizontal="left" wrapText="1"/>
    </xf>
    <xf numFmtId="2" fontId="0" fillId="0" borderId="0" xfId="0" applyNumberFormat="1"/>
    <xf numFmtId="165" fontId="3" fillId="2" borderId="1" xfId="1" applyNumberFormat="1" applyFont="1" applyFill="1" applyBorder="1" applyAlignment="1">
      <alignment horizontal="left" wrapText="1"/>
    </xf>
    <xf numFmtId="168" fontId="6" fillId="2" borderId="1" xfId="1" applyNumberFormat="1" applyFont="1" applyFill="1" applyBorder="1"/>
    <xf numFmtId="166" fontId="0" fillId="0" borderId="0" xfId="0" applyNumberFormat="1"/>
    <xf numFmtId="168" fontId="5" fillId="0" borderId="1" xfId="1" applyNumberFormat="1" applyFont="1" applyFill="1" applyBorder="1"/>
    <xf numFmtId="0" fontId="3" fillId="3" borderId="1" xfId="0" applyFont="1" applyFill="1" applyBorder="1" applyAlignment="1">
      <alignment wrapText="1"/>
    </xf>
    <xf numFmtId="168" fontId="3" fillId="3" borderId="1" xfId="0" applyNumberFormat="1" applyFont="1" applyFill="1" applyBorder="1"/>
    <xf numFmtId="168" fontId="0" fillId="0" borderId="0" xfId="0" applyNumberFormat="1"/>
    <xf numFmtId="169" fontId="6" fillId="0" borderId="0" xfId="1" applyNumberFormat="1" applyFont="1" applyFill="1" applyBorder="1"/>
    <xf numFmtId="0" fontId="21" fillId="0" borderId="0" xfId="0" applyFont="1" applyAlignment="1">
      <alignment horizontal="justify" vertical="center"/>
    </xf>
    <xf numFmtId="0" fontId="21" fillId="0" borderId="0" xfId="0" applyFont="1" applyAlignment="1">
      <alignment horizontal="right" vertical="center"/>
    </xf>
    <xf numFmtId="169" fontId="0" fillId="0" borderId="0" xfId="0" applyNumberFormat="1"/>
    <xf numFmtId="0" fontId="0" fillId="0" borderId="0" xfId="0" applyAlignment="1">
      <alignment horizontal="right"/>
    </xf>
    <xf numFmtId="169" fontId="6" fillId="0" borderId="1" xfId="1" applyNumberFormat="1" applyFont="1" applyFill="1" applyBorder="1"/>
    <xf numFmtId="169" fontId="22" fillId="0" borderId="0" xfId="0" applyNumberFormat="1" applyFont="1"/>
    <xf numFmtId="170" fontId="0" fillId="0" borderId="0" xfId="0" applyNumberFormat="1"/>
    <xf numFmtId="0" fontId="3" fillId="0" borderId="0" xfId="0" applyFont="1" applyAlignment="1">
      <alignment wrapText="1"/>
    </xf>
    <xf numFmtId="168" fontId="3" fillId="0" borderId="0" xfId="0" applyNumberFormat="1" applyFont="1"/>
    <xf numFmtId="0" fontId="2" fillId="0" borderId="0" xfId="0" applyFont="1"/>
    <xf numFmtId="168" fontId="2" fillId="0" borderId="0" xfId="0" applyNumberFormat="1" applyFont="1"/>
    <xf numFmtId="168" fontId="2" fillId="0" borderId="0" xfId="0" applyNumberFormat="1" applyFont="1" applyAlignment="1">
      <alignment horizontal="right"/>
    </xf>
    <xf numFmtId="4" fontId="0" fillId="0" borderId="0" xfId="0" applyNumberFormat="1"/>
    <xf numFmtId="0" fontId="3" fillId="0" borderId="0" xfId="0" applyFont="1"/>
    <xf numFmtId="0" fontId="9" fillId="0" borderId="0" xfId="0" applyFont="1"/>
    <xf numFmtId="14" fontId="9" fillId="0" borderId="0" xfId="0" applyNumberFormat="1" applyFont="1"/>
    <xf numFmtId="0" fontId="8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right"/>
    </xf>
    <xf numFmtId="3" fontId="0" fillId="0" borderId="0" xfId="0" applyNumberFormat="1"/>
    <xf numFmtId="165" fontId="13" fillId="0" borderId="0" xfId="1" applyNumberFormat="1" applyFont="1" applyBorder="1" applyAlignment="1">
      <alignment horizontal="center" vertical="top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3" xfId="1" applyNumberFormat="1" applyFont="1" applyBorder="1" applyAlignment="1">
      <alignment horizontal="center" vertical="center" wrapText="1"/>
    </xf>
    <xf numFmtId="165" fontId="3" fillId="0" borderId="4" xfId="1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5"/>
  <sheetViews>
    <sheetView tabSelected="1" zoomScale="90" zoomScaleNormal="90" workbookViewId="0">
      <selection activeCell="B1" sqref="B1"/>
    </sheetView>
  </sheetViews>
  <sheetFormatPr defaultRowHeight="15" x14ac:dyDescent="0.25"/>
  <cols>
    <col min="1" max="1" width="52.140625" customWidth="1"/>
    <col min="2" max="2" width="37.7109375" style="43" customWidth="1"/>
    <col min="3" max="3" width="11" customWidth="1"/>
    <col min="4" max="4" width="14.28515625" bestFit="1" customWidth="1"/>
    <col min="5" max="5" width="12.42578125" bestFit="1" customWidth="1"/>
    <col min="7" max="7" width="14.7109375" customWidth="1"/>
    <col min="8" max="8" width="9.5703125" bestFit="1" customWidth="1"/>
    <col min="9" max="9" width="9.5703125" customWidth="1"/>
    <col min="11" max="11" width="10.5703125" customWidth="1"/>
    <col min="12" max="12" width="11.5703125" customWidth="1"/>
    <col min="13" max="13" width="11" customWidth="1"/>
    <col min="18" max="18" width="13.28515625" customWidth="1"/>
    <col min="20" max="20" width="11.42578125" bestFit="1" customWidth="1"/>
  </cols>
  <sheetData>
    <row r="1" spans="1:20" x14ac:dyDescent="0.25">
      <c r="A1" s="2"/>
      <c r="B1" s="8" t="s">
        <v>41</v>
      </c>
    </row>
    <row r="2" spans="1:20" x14ac:dyDescent="0.25">
      <c r="A2" s="67" t="s">
        <v>40</v>
      </c>
      <c r="B2" s="67"/>
    </row>
    <row r="3" spans="1:20" ht="36.75" customHeight="1" x14ac:dyDescent="0.25">
      <c r="A3" s="67"/>
      <c r="B3" s="67"/>
      <c r="C3" s="2"/>
      <c r="D3" s="59" t="s">
        <v>16</v>
      </c>
      <c r="E3" s="59"/>
      <c r="F3" s="62" t="s">
        <v>17</v>
      </c>
      <c r="G3" s="63">
        <v>2.5</v>
      </c>
    </row>
    <row r="4" spans="1:20" ht="18" customHeight="1" x14ac:dyDescent="0.25">
      <c r="A4" s="3"/>
      <c r="B4" s="9"/>
      <c r="C4" s="2" t="s">
        <v>18</v>
      </c>
      <c r="D4" s="60">
        <v>46210</v>
      </c>
      <c r="E4" s="61"/>
      <c r="F4" s="58"/>
      <c r="G4" s="58"/>
      <c r="H4" s="1"/>
      <c r="I4" s="1"/>
    </row>
    <row r="5" spans="1:20" ht="29.25" customHeight="1" x14ac:dyDescent="0.25">
      <c r="A5" s="68" t="s">
        <v>19</v>
      </c>
      <c r="B5" s="69"/>
      <c r="C5" s="2" t="s">
        <v>20</v>
      </c>
      <c r="D5" s="60">
        <v>46283</v>
      </c>
      <c r="E5" s="61"/>
      <c r="F5" s="58"/>
      <c r="G5" s="58"/>
      <c r="H5" s="1"/>
      <c r="I5" s="1"/>
      <c r="K5" s="7"/>
      <c r="Q5" s="71"/>
      <c r="R5" s="71"/>
      <c r="S5" s="71"/>
      <c r="T5" s="71"/>
    </row>
    <row r="6" spans="1:20" ht="18.75" customHeight="1" x14ac:dyDescent="0.25">
      <c r="A6" s="68"/>
      <c r="B6" s="70"/>
      <c r="E6" s="72" t="s">
        <v>21</v>
      </c>
      <c r="F6" s="72"/>
      <c r="G6" s="72"/>
      <c r="H6" s="72"/>
      <c r="K6" s="72" t="s">
        <v>22</v>
      </c>
      <c r="L6" s="72"/>
      <c r="M6" s="72"/>
      <c r="Q6" s="71"/>
      <c r="R6" s="71"/>
      <c r="S6" s="71"/>
      <c r="T6" s="71"/>
    </row>
    <row r="7" spans="1:20" ht="30" customHeight="1" x14ac:dyDescent="0.25">
      <c r="A7" s="10" t="s">
        <v>23</v>
      </c>
      <c r="B7" s="11">
        <f>96.922-63.957-1.504</f>
        <v>31.460999999999995</v>
      </c>
      <c r="E7" s="72"/>
      <c r="F7" s="72"/>
      <c r="G7" s="72"/>
      <c r="H7" s="72"/>
      <c r="K7" s="72"/>
      <c r="L7" s="72"/>
      <c r="M7" s="72"/>
      <c r="Q7" s="2"/>
      <c r="R7" s="12"/>
    </row>
    <row r="8" spans="1:20" ht="30" customHeight="1" x14ac:dyDescent="0.25">
      <c r="A8" s="13" t="s">
        <v>24</v>
      </c>
      <c r="B8" s="25">
        <v>6.4059999999999997</v>
      </c>
      <c r="E8" s="72"/>
      <c r="F8" s="72"/>
      <c r="G8" s="72"/>
      <c r="H8" s="72"/>
      <c r="K8" s="72"/>
      <c r="L8" s="72"/>
      <c r="M8" s="72"/>
      <c r="Q8" s="2"/>
    </row>
    <row r="9" spans="1:20" x14ac:dyDescent="0.25">
      <c r="A9" s="14" t="s">
        <v>25</v>
      </c>
      <c r="B9" s="11">
        <v>0.27100000000000002</v>
      </c>
      <c r="F9" s="15">
        <v>2025</v>
      </c>
      <c r="G9" s="16">
        <v>2026</v>
      </c>
      <c r="H9" s="16">
        <v>2027</v>
      </c>
      <c r="K9" s="17">
        <v>2025</v>
      </c>
      <c r="L9" s="17">
        <v>2026</v>
      </c>
      <c r="M9" s="17">
        <v>2027</v>
      </c>
      <c r="N9" s="1"/>
      <c r="Q9" s="2"/>
      <c r="R9" s="18"/>
      <c r="S9" s="18"/>
    </row>
    <row r="10" spans="1:20" ht="30" x14ac:dyDescent="0.25">
      <c r="A10" s="13" t="s">
        <v>26</v>
      </c>
      <c r="B10" s="11">
        <v>4.3559999999999999</v>
      </c>
      <c r="E10" s="19" t="s">
        <v>0</v>
      </c>
      <c r="F10" s="6">
        <v>1.0068999999999999</v>
      </c>
      <c r="G10" s="6">
        <v>1.0089999999999999</v>
      </c>
      <c r="H10" s="6">
        <v>1.0085999999999999</v>
      </c>
      <c r="I10" s="20"/>
      <c r="J10" s="19" t="s">
        <v>0</v>
      </c>
      <c r="K10" s="6">
        <v>1.0037</v>
      </c>
      <c r="L10" s="6">
        <v>1.0025999999999999</v>
      </c>
      <c r="M10" s="6">
        <v>1.0024</v>
      </c>
      <c r="Q10" s="2"/>
      <c r="R10" s="18"/>
      <c r="S10" s="18"/>
    </row>
    <row r="11" spans="1:20" x14ac:dyDescent="0.25">
      <c r="A11" s="13" t="s">
        <v>27</v>
      </c>
      <c r="B11" s="11">
        <v>5.2770000000000001</v>
      </c>
      <c r="E11" s="19" t="s">
        <v>1</v>
      </c>
      <c r="F11" s="6">
        <v>1.0068999999999999</v>
      </c>
      <c r="G11" s="6">
        <v>1.0089999999999999</v>
      </c>
      <c r="H11" s="6">
        <v>1.0085999999999999</v>
      </c>
      <c r="I11" s="20"/>
      <c r="J11" s="19" t="s">
        <v>1</v>
      </c>
      <c r="K11" s="6">
        <v>1.0037</v>
      </c>
      <c r="L11" s="6">
        <v>1.0025999999999999</v>
      </c>
      <c r="M11" s="6">
        <v>1.0024</v>
      </c>
      <c r="Q11" s="2"/>
      <c r="R11" s="18"/>
      <c r="S11" s="18"/>
    </row>
    <row r="12" spans="1:20" ht="24.75" customHeight="1" x14ac:dyDescent="0.25">
      <c r="A12" s="13" t="s">
        <v>28</v>
      </c>
      <c r="B12" s="11">
        <v>0.128</v>
      </c>
      <c r="E12" s="19" t="s">
        <v>2</v>
      </c>
      <c r="F12" s="6">
        <v>1.0068999999999999</v>
      </c>
      <c r="G12" s="6">
        <v>1.0089999999999999</v>
      </c>
      <c r="H12" s="6">
        <v>1.0085999999999999</v>
      </c>
      <c r="I12" s="21"/>
      <c r="J12" s="19" t="s">
        <v>2</v>
      </c>
      <c r="K12" s="6">
        <v>1.0037</v>
      </c>
      <c r="L12" s="6">
        <v>1.0025999999999999</v>
      </c>
      <c r="M12" s="6">
        <v>1.0024</v>
      </c>
      <c r="N12" s="22"/>
      <c r="Q12" s="2"/>
      <c r="R12" s="18"/>
      <c r="S12" s="18"/>
    </row>
    <row r="13" spans="1:20" ht="27.75" customHeight="1" x14ac:dyDescent="0.25">
      <c r="A13" s="23" t="s">
        <v>29</v>
      </c>
      <c r="B13" s="24">
        <f>B7+B9+B10+B11-B12</f>
        <v>41.236999999999995</v>
      </c>
      <c r="E13" s="19" t="s">
        <v>12</v>
      </c>
      <c r="F13" s="6">
        <v>1.0109999999999999</v>
      </c>
      <c r="G13" s="6">
        <v>1.0089999999999999</v>
      </c>
      <c r="H13" s="6">
        <v>1.0085999999999999</v>
      </c>
      <c r="I13" s="21"/>
      <c r="J13" s="19" t="s">
        <v>12</v>
      </c>
      <c r="K13" s="6">
        <v>1.0029999999999999</v>
      </c>
      <c r="L13" s="6">
        <v>1.0025999999999999</v>
      </c>
      <c r="M13" s="6">
        <v>1.0024</v>
      </c>
      <c r="N13" s="22"/>
      <c r="Q13" s="2"/>
      <c r="R13" s="18"/>
      <c r="S13" s="18"/>
    </row>
    <row r="14" spans="1:20" ht="27" customHeight="1" x14ac:dyDescent="0.25">
      <c r="A14" s="14" t="s">
        <v>30</v>
      </c>
      <c r="B14" s="25">
        <f>F14*F15*F16*F17*F18*F20*F21*G10*G11*G12*F19*G13*G14*G15</f>
        <v>1.1517447522952911</v>
      </c>
      <c r="E14" s="19" t="s">
        <v>3</v>
      </c>
      <c r="F14" s="6">
        <v>1.0109999999999999</v>
      </c>
      <c r="G14" s="6">
        <v>1.0089999999999999</v>
      </c>
      <c r="H14" s="6">
        <v>1.0085999999999999</v>
      </c>
      <c r="I14" s="26"/>
      <c r="J14" s="19" t="s">
        <v>3</v>
      </c>
      <c r="K14" s="6">
        <v>1.0029999999999999</v>
      </c>
      <c r="L14" s="6">
        <v>1.0025999999999999</v>
      </c>
      <c r="M14" s="6">
        <v>1.0024</v>
      </c>
      <c r="N14" s="22"/>
      <c r="R14" s="18"/>
      <c r="S14" s="18"/>
      <c r="T14" s="4"/>
    </row>
    <row r="15" spans="1:20" x14ac:dyDescent="0.25">
      <c r="A15" s="27" t="s">
        <v>13</v>
      </c>
      <c r="B15" s="28">
        <f>B13*B14</f>
        <v>47.49449835040091</v>
      </c>
      <c r="E15" s="19" t="s">
        <v>4</v>
      </c>
      <c r="F15" s="6">
        <v>1.0109999999999999</v>
      </c>
      <c r="G15" s="6">
        <v>1.0089999999999999</v>
      </c>
      <c r="H15" s="6">
        <v>1.0085999999999999</v>
      </c>
      <c r="I15" s="21"/>
      <c r="J15" s="19" t="s">
        <v>4</v>
      </c>
      <c r="K15" s="6">
        <v>1.0029999999999999</v>
      </c>
      <c r="L15" s="6">
        <v>1.0025999999999999</v>
      </c>
      <c r="M15" s="6">
        <v>1.0024</v>
      </c>
      <c r="N15" s="29"/>
      <c r="R15" s="18"/>
      <c r="S15" s="18"/>
      <c r="T15" s="5"/>
    </row>
    <row r="16" spans="1:20" ht="28.5" customHeight="1" x14ac:dyDescent="0.25">
      <c r="A16" s="14" t="s">
        <v>36</v>
      </c>
      <c r="B16" s="28">
        <f>B15*0.6*G16</f>
        <v>28.753169301332704</v>
      </c>
      <c r="E16" s="19" t="s">
        <v>5</v>
      </c>
      <c r="F16" s="6">
        <v>1.0109999999999999</v>
      </c>
      <c r="G16" s="6">
        <v>1.0089999999999999</v>
      </c>
      <c r="H16" s="6">
        <v>1.0085999999999999</v>
      </c>
      <c r="I16" s="26"/>
      <c r="J16" s="19" t="s">
        <v>5</v>
      </c>
      <c r="K16" s="6">
        <v>1.0029999999999999</v>
      </c>
      <c r="L16" s="6">
        <v>1.0025999999999999</v>
      </c>
      <c r="M16" s="6">
        <v>1.0024</v>
      </c>
      <c r="N16" s="22"/>
      <c r="R16" s="18"/>
      <c r="S16" s="18"/>
    </row>
    <row r="17" spans="1:19" x14ac:dyDescent="0.25">
      <c r="A17" s="14" t="s">
        <v>37</v>
      </c>
      <c r="B17" s="28">
        <f>B15*0.4*G16*G17</f>
        <v>19.341298550029801</v>
      </c>
      <c r="E17" s="19" t="s">
        <v>6</v>
      </c>
      <c r="F17" s="6">
        <v>1.0109999999999999</v>
      </c>
      <c r="G17" s="6">
        <v>1.0089999999999999</v>
      </c>
      <c r="H17" s="6">
        <v>1.0085999999999999</v>
      </c>
      <c r="I17" s="21"/>
      <c r="J17" s="19" t="s">
        <v>6</v>
      </c>
      <c r="K17" s="6">
        <v>1.0029999999999999</v>
      </c>
      <c r="L17" s="6">
        <v>1.0025999999999999</v>
      </c>
      <c r="M17" s="6">
        <v>1.0024</v>
      </c>
      <c r="N17" s="29"/>
      <c r="Q17" s="30"/>
      <c r="R17" s="18"/>
      <c r="S17" s="18"/>
    </row>
    <row r="18" spans="1:19" x14ac:dyDescent="0.25">
      <c r="A18" s="14" t="s">
        <v>38</v>
      </c>
      <c r="B18" s="28">
        <f>B15*0*G16*G17*G18</f>
        <v>0</v>
      </c>
      <c r="E18" s="19" t="s">
        <v>7</v>
      </c>
      <c r="F18" s="6">
        <v>1.0109999999999999</v>
      </c>
      <c r="G18" s="6">
        <v>1.0089999999999999</v>
      </c>
      <c r="H18" s="6">
        <v>1.0085999999999999</v>
      </c>
      <c r="I18" s="20"/>
      <c r="J18" s="19" t="s">
        <v>7</v>
      </c>
      <c r="K18" s="6">
        <v>1.0029999999999999</v>
      </c>
      <c r="L18" s="6">
        <v>1.0025999999999999</v>
      </c>
      <c r="M18" s="6">
        <v>1.0024</v>
      </c>
      <c r="N18" s="22"/>
      <c r="Q18" s="30"/>
      <c r="R18" s="18"/>
      <c r="S18" s="18"/>
    </row>
    <row r="19" spans="1:19" x14ac:dyDescent="0.25">
      <c r="A19" s="32" t="s">
        <v>31</v>
      </c>
      <c r="B19" s="33">
        <f>SUM(B16:B18)</f>
        <v>48.094467851362509</v>
      </c>
      <c r="E19" s="19" t="s">
        <v>8</v>
      </c>
      <c r="F19" s="6">
        <v>1.0109999999999999</v>
      </c>
      <c r="G19" s="6">
        <v>1.0089999999999999</v>
      </c>
      <c r="H19" s="6">
        <v>1.0085999999999999</v>
      </c>
      <c r="I19" s="20"/>
      <c r="J19" s="19" t="s">
        <v>8</v>
      </c>
      <c r="K19" s="6">
        <v>1.0029999999999999</v>
      </c>
      <c r="L19" s="6">
        <v>1.0025999999999999</v>
      </c>
      <c r="M19" s="6">
        <v>1.0024</v>
      </c>
      <c r="Q19" s="15"/>
      <c r="R19" s="31"/>
      <c r="S19" s="18"/>
    </row>
    <row r="20" spans="1:19" ht="29.25" x14ac:dyDescent="0.25">
      <c r="A20" s="34" t="s">
        <v>32</v>
      </c>
      <c r="B20" s="28">
        <f>B19/1</f>
        <v>48.094467851362509</v>
      </c>
      <c r="E20" s="19" t="s">
        <v>11</v>
      </c>
      <c r="F20" s="6">
        <v>1.0109999999999999</v>
      </c>
      <c r="G20" s="6">
        <v>1.0089999999999999</v>
      </c>
      <c r="H20" s="6">
        <v>1.0085999999999999</v>
      </c>
      <c r="I20" s="20"/>
      <c r="J20" s="19" t="s">
        <v>11</v>
      </c>
      <c r="K20" s="6">
        <v>1.0029999999999999</v>
      </c>
      <c r="L20" s="6">
        <v>1.0025999999999999</v>
      </c>
      <c r="M20" s="6">
        <v>1.0024</v>
      </c>
      <c r="Q20" s="30"/>
      <c r="R20" s="31"/>
      <c r="S20" s="18"/>
    </row>
    <row r="21" spans="1:19" ht="18" customHeight="1" x14ac:dyDescent="0.25">
      <c r="A21" s="35" t="s">
        <v>33</v>
      </c>
      <c r="B21" s="24">
        <f>B22+B23</f>
        <v>6.4058999999999999</v>
      </c>
      <c r="E21" s="19" t="s">
        <v>15</v>
      </c>
      <c r="F21" s="6">
        <v>1.0109999999999999</v>
      </c>
      <c r="G21" s="6">
        <v>1.0089999999999999</v>
      </c>
      <c r="H21" s="6">
        <v>1.0085999999999999</v>
      </c>
      <c r="I21" s="20"/>
      <c r="J21" s="19" t="s">
        <v>15</v>
      </c>
      <c r="K21" s="6">
        <v>1.0029999999999999</v>
      </c>
      <c r="L21" s="6">
        <v>1.0025999999999999</v>
      </c>
      <c r="M21" s="6">
        <v>1.0024</v>
      </c>
      <c r="Q21" s="30"/>
      <c r="R21" s="31"/>
      <c r="S21" s="18"/>
    </row>
    <row r="22" spans="1:19" ht="16.5" customHeight="1" x14ac:dyDescent="0.25">
      <c r="A22" s="14" t="s">
        <v>10</v>
      </c>
      <c r="B22" s="11">
        <v>3.5192000000000001</v>
      </c>
      <c r="Q22" s="30"/>
      <c r="R22" s="31"/>
      <c r="S22" s="18"/>
    </row>
    <row r="23" spans="1:19" x14ac:dyDescent="0.25">
      <c r="A23" s="14" t="s">
        <v>9</v>
      </c>
      <c r="B23" s="11">
        <v>2.8866999999999998</v>
      </c>
      <c r="Q23" s="30"/>
      <c r="R23" s="31"/>
      <c r="S23" s="18"/>
    </row>
    <row r="24" spans="1:19" x14ac:dyDescent="0.25">
      <c r="A24" s="14" t="s">
        <v>39</v>
      </c>
      <c r="B24" s="25">
        <f>B21*K14*K15*K16*K17*K18*K19*K20*K21*L10*L11*L12*L13*L14*L15*L16</f>
        <v>6.681616127016639</v>
      </c>
      <c r="Q24" s="30"/>
    </row>
    <row r="25" spans="1:19" x14ac:dyDescent="0.25">
      <c r="A25" s="14" t="s">
        <v>28</v>
      </c>
      <c r="B25" s="25">
        <v>0.128</v>
      </c>
      <c r="Q25" s="30"/>
      <c r="S25" s="36"/>
    </row>
    <row r="26" spans="1:19" x14ac:dyDescent="0.25">
      <c r="A26" s="14" t="s">
        <v>39</v>
      </c>
      <c r="B26" s="25">
        <f>B25*K14*K15*K16*K17*K18*K19*K20*K21*L10*L11*L12*L13*L14*L15*L16</f>
        <v>0.13350924370629105</v>
      </c>
      <c r="L26" s="18"/>
      <c r="M26" s="18"/>
      <c r="Q26" s="30"/>
    </row>
    <row r="27" spans="1:19" ht="30" customHeight="1" x14ac:dyDescent="0.25">
      <c r="A27" s="37" t="s">
        <v>14</v>
      </c>
      <c r="B27" s="38">
        <f>B24</f>
        <v>6.681616127016639</v>
      </c>
      <c r="L27" s="18"/>
      <c r="M27" s="18"/>
      <c r="Q27" s="30"/>
    </row>
    <row r="28" spans="1:19" ht="27" customHeight="1" x14ac:dyDescent="0.25">
      <c r="A28" s="14" t="s">
        <v>34</v>
      </c>
      <c r="B28" s="40">
        <f>B26</f>
        <v>0.13350924370629105</v>
      </c>
      <c r="L28" s="18"/>
      <c r="M28" s="18"/>
      <c r="Q28" s="30"/>
      <c r="S28" s="39"/>
    </row>
    <row r="29" spans="1:19" ht="36" customHeight="1" x14ac:dyDescent="0.25">
      <c r="A29" s="41" t="s">
        <v>35</v>
      </c>
      <c r="B29" s="42">
        <f>B19+B27+B28</f>
        <v>54.909593222085441</v>
      </c>
      <c r="L29" s="18"/>
      <c r="M29" s="18"/>
      <c r="Q29" s="30"/>
    </row>
    <row r="30" spans="1:19" ht="29.25" customHeight="1" x14ac:dyDescent="0.25">
      <c r="L30" s="18"/>
      <c r="M30" s="18"/>
      <c r="Q30" s="30"/>
    </row>
    <row r="31" spans="1:19" x14ac:dyDescent="0.25">
      <c r="L31" s="18"/>
      <c r="M31" s="18"/>
      <c r="Q31" s="30"/>
    </row>
    <row r="32" spans="1:19" x14ac:dyDescent="0.25">
      <c r="B32"/>
      <c r="D32" s="44"/>
      <c r="L32" s="18"/>
      <c r="M32" s="18"/>
    </row>
    <row r="33" spans="1:13" ht="35.25" customHeight="1" x14ac:dyDescent="0.25">
      <c r="A33" s="45"/>
      <c r="B33" s="46"/>
      <c r="D33" s="47"/>
      <c r="L33" s="18"/>
      <c r="M33" s="18"/>
    </row>
    <row r="34" spans="1:13" ht="26.25" customHeight="1" x14ac:dyDescent="0.25">
      <c r="A34" s="54"/>
      <c r="B34" s="64"/>
      <c r="C34" s="65"/>
      <c r="D34" s="47"/>
      <c r="L34" s="18"/>
      <c r="M34" s="18"/>
    </row>
    <row r="35" spans="1:13" ht="20.25" customHeight="1" x14ac:dyDescent="0.25">
      <c r="D35" s="47"/>
      <c r="L35" s="18"/>
      <c r="M35" s="18"/>
    </row>
    <row r="36" spans="1:13" x14ac:dyDescent="0.25">
      <c r="D36" s="47"/>
      <c r="J36" s="66"/>
      <c r="L36" s="18"/>
      <c r="M36" s="18"/>
    </row>
    <row r="37" spans="1:13" x14ac:dyDescent="0.25">
      <c r="D37" s="47"/>
    </row>
    <row r="38" spans="1:13" x14ac:dyDescent="0.25">
      <c r="C38" s="48"/>
      <c r="D38" s="47"/>
      <c r="M38" s="57"/>
    </row>
    <row r="39" spans="1:13" x14ac:dyDescent="0.25">
      <c r="C39" s="48"/>
      <c r="D39" s="47"/>
    </row>
    <row r="40" spans="1:13" ht="27" customHeight="1" x14ac:dyDescent="0.25">
      <c r="B40"/>
      <c r="D40" s="49"/>
    </row>
    <row r="41" spans="1:13" hidden="1" x14ac:dyDescent="0.25"/>
    <row r="42" spans="1:13" ht="28.5" customHeight="1" x14ac:dyDescent="0.25">
      <c r="B42"/>
      <c r="E42" s="50"/>
      <c r="H42" s="51"/>
      <c r="I42" s="51"/>
    </row>
    <row r="43" spans="1:13" ht="15" customHeight="1" x14ac:dyDescent="0.25">
      <c r="A43" s="52"/>
      <c r="B43" s="53"/>
      <c r="E43" s="50"/>
    </row>
    <row r="44" spans="1:13" x14ac:dyDescent="0.25">
      <c r="A44" s="54"/>
      <c r="B44" s="55"/>
    </row>
    <row r="45" spans="1:13" x14ac:dyDescent="0.25">
      <c r="A45" s="54"/>
      <c r="B45" s="56"/>
    </row>
  </sheetData>
  <mergeCells count="6">
    <mergeCell ref="A2:B3"/>
    <mergeCell ref="A5:A6"/>
    <mergeCell ref="B5:B6"/>
    <mergeCell ref="Q5:T6"/>
    <mergeCell ref="E6:H8"/>
    <mergeCell ref="K6:M8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июль-сент</vt:lpstr>
      <vt:lpstr>'июль-сент'!Область_печати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2026-06-08T08:06:37Z</dcterms:modified>
</cp:coreProperties>
</file>