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570" windowHeight="12510" tabRatio="752" firstSheet="3" activeTab="4"/>
  </bookViews>
  <sheets>
    <sheet name="сводная 1 " sheetId="1" state="hidden" r:id="rId1"/>
    <sheet name="сводная 2" sheetId="17" state="hidden" r:id="rId2"/>
    <sheet name="Сводная смета" sheetId="23" state="hidden" r:id="rId3"/>
    <sheet name="исполн смета № 1" sheetId="4" r:id="rId4"/>
    <sheet name="калькуляция №1" sheetId="21" r:id="rId5"/>
    <sheet name="ЭКСП 1 этап" sheetId="6" state="hidden" r:id="rId6"/>
    <sheet name="ЭКСП 2 этап " sheetId="7" state="hidden" r:id="rId7"/>
    <sheet name="эксперт." sheetId="22" state="hidden" r:id="rId8"/>
    <sheet name="Лист8" sheetId="8" r:id="rId9"/>
  </sheets>
  <definedNames>
    <definedName name="tab_Beg" localSheetId="4">#REF!</definedName>
    <definedName name="tab_Beg" localSheetId="1">#REF!</definedName>
    <definedName name="tab_Beg" localSheetId="6">#REF!</definedName>
    <definedName name="tab_Beg">#REF!</definedName>
    <definedName name="tab_end" localSheetId="4">#REF!</definedName>
    <definedName name="tab_end" localSheetId="1">#REF!</definedName>
    <definedName name="tab_end" localSheetId="6">#REF!</definedName>
    <definedName name="tab_end">#REF!</definedName>
    <definedName name="А" localSheetId="4">#REF!</definedName>
    <definedName name="А">#REF!</definedName>
    <definedName name="А22" localSheetId="4">#REF!</definedName>
    <definedName name="А22" localSheetId="1">#REF!</definedName>
    <definedName name="А22" localSheetId="6">#REF!</definedName>
    <definedName name="А22">#REF!</definedName>
    <definedName name="аааа" localSheetId="4">#REF!</definedName>
    <definedName name="аааа" localSheetId="1">#REF!</definedName>
    <definedName name="аааа">#REF!</definedName>
    <definedName name="Без_НДС" localSheetId="4">#REF!</definedName>
    <definedName name="Без_НДС" localSheetId="1">#REF!</definedName>
    <definedName name="Без_НДС" localSheetId="6">#REF!</definedName>
    <definedName name="Без_НДС">#REF!</definedName>
    <definedName name="в" localSheetId="4">#REF!</definedName>
    <definedName name="в">#REF!</definedName>
    <definedName name="ир" localSheetId="4">#REF!</definedName>
    <definedName name="ир">#REF!</definedName>
    <definedName name="_xlnm.Print_Area" localSheetId="3">'исполн смета № 1'!$A$4:$L$101</definedName>
    <definedName name="_xlnm.Print_Area" localSheetId="4">'калькуляция №1'!$A$1:$R$44</definedName>
    <definedName name="_xlnm.Print_Area" localSheetId="0">'сводная 1 '!$A$1:$F$39</definedName>
    <definedName name="_xlnm.Print_Area" localSheetId="1">'сводная 2'!$A$1:$F$34</definedName>
    <definedName name="_xlnm.Print_Area" localSheetId="2">'Сводная смета'!$A$1:$H$27</definedName>
    <definedName name="_xlnm.Print_Area" localSheetId="5">'ЭКСП 1 этап'!$A$5:$L$31</definedName>
    <definedName name="_xlnm.Print_Area" localSheetId="6">'ЭКСП 2 этап '!$A$5:$L$34</definedName>
    <definedName name="_xlnm.Print_Area" localSheetId="7">эксперт.!$A$6:$L$37</definedName>
  </definedNames>
  <calcPr calcId="125725"/>
</workbook>
</file>

<file path=xl/calcChain.xml><?xml version="1.0" encoding="utf-8"?>
<calcChain xmlns="http://schemas.openxmlformats.org/spreadsheetml/2006/main">
  <c r="D6" i="8"/>
  <c r="C8"/>
  <c r="K83" i="4"/>
  <c r="C6" i="8"/>
  <c r="AB29" i="22" l="1"/>
  <c r="F11"/>
  <c r="F8"/>
  <c r="B13"/>
  <c r="B21" s="1"/>
  <c r="B22" s="1"/>
  <c r="B23" s="1"/>
  <c r="B24" s="1"/>
  <c r="B25" s="1"/>
  <c r="B26" s="1"/>
  <c r="B27" s="1"/>
  <c r="B28" s="1"/>
  <c r="K27" i="4"/>
  <c r="L28" s="1"/>
  <c r="J24"/>
  <c r="L22"/>
  <c r="C24"/>
  <c r="K19"/>
  <c r="J16"/>
  <c r="L14"/>
  <c r="C16"/>
  <c r="K35" i="21"/>
  <c r="S34"/>
  <c r="M34" s="1"/>
  <c r="K34"/>
  <c r="S24"/>
  <c r="M24" s="1"/>
  <c r="K24"/>
  <c r="M23"/>
  <c r="K23"/>
  <c r="S23"/>
  <c r="M81" i="4"/>
  <c r="M80"/>
  <c r="L20" l="1"/>
  <c r="K25" i="21"/>
  <c r="K75" i="4"/>
  <c r="K67"/>
  <c r="K59"/>
  <c r="K51"/>
  <c r="K43"/>
  <c r="K35"/>
  <c r="C72"/>
  <c r="C64"/>
  <c r="C56"/>
  <c r="C48"/>
  <c r="C40"/>
  <c r="K32" i="21"/>
  <c r="K28"/>
  <c r="S36"/>
  <c r="K37" s="1"/>
  <c r="S32"/>
  <c r="K33" s="1"/>
  <c r="S30"/>
  <c r="K30" s="1"/>
  <c r="S28"/>
  <c r="M28" s="1"/>
  <c r="J40" i="4" s="1"/>
  <c r="S26" i="21"/>
  <c r="K36" l="1"/>
  <c r="L46" i="4"/>
  <c r="L52" s="1"/>
  <c r="K31" i="21"/>
  <c r="K26"/>
  <c r="M26"/>
  <c r="J32" i="4" s="1"/>
  <c r="L62"/>
  <c r="L68" s="1"/>
  <c r="J64"/>
  <c r="M32" i="21"/>
  <c r="J56" i="4" s="1"/>
  <c r="K27" i="21"/>
  <c r="L54" i="4"/>
  <c r="L60" s="1"/>
  <c r="L70"/>
  <c r="L76" s="1"/>
  <c r="L30"/>
  <c r="M30" i="21"/>
  <c r="J48" i="4" s="1"/>
  <c r="M36" i="21"/>
  <c r="J72" i="4" s="1"/>
  <c r="K29" i="21"/>
  <c r="L38" i="4"/>
  <c r="L44"/>
  <c r="M20" i="21"/>
  <c r="L36" i="4" l="1"/>
  <c r="L78" s="1"/>
  <c r="D22" i="1" l="1"/>
  <c r="D21" l="1"/>
  <c r="K20" i="21" l="1"/>
  <c r="D19" i="1" l="1"/>
  <c r="D20" l="1"/>
  <c r="D17" i="7" l="1"/>
  <c r="D17" i="1" l="1"/>
  <c r="D19" i="17"/>
  <c r="D18" i="1" l="1"/>
  <c r="K23" i="7"/>
  <c r="M15"/>
  <c r="B12"/>
  <c r="B20" s="1"/>
  <c r="B21" s="1"/>
  <c r="B22" s="1"/>
  <c r="B23" s="1"/>
  <c r="B24" s="1"/>
  <c r="B25" s="1"/>
  <c r="B26" s="1"/>
  <c r="B27" s="1"/>
  <c r="F10"/>
  <c r="F7"/>
  <c r="M15" i="6"/>
  <c r="B12"/>
  <c r="B20" s="1"/>
  <c r="B21" s="1"/>
  <c r="B22" s="1"/>
  <c r="B23" s="1"/>
  <c r="B24" s="1"/>
  <c r="B25" s="1"/>
  <c r="B26" s="1"/>
  <c r="B27" s="1"/>
  <c r="B86" i="4" l="1"/>
  <c r="L79" l="1"/>
  <c r="B87"/>
  <c r="B88" s="1"/>
  <c r="B90"/>
  <c r="B91" s="1"/>
  <c r="B92" s="1"/>
  <c r="B93" s="1"/>
  <c r="L85" l="1"/>
  <c r="D18" i="22"/>
  <c r="L16" s="1"/>
  <c r="L19" s="1"/>
  <c r="L21" s="1"/>
  <c r="L25" s="1"/>
  <c r="L26" s="1"/>
  <c r="L27" s="1"/>
  <c r="D17" i="6"/>
  <c r="D18" i="17"/>
  <c r="L15" i="7"/>
  <c r="L18" s="1"/>
  <c r="L20" s="1"/>
  <c r="L24" s="1"/>
  <c r="L25" s="1"/>
  <c r="L26" s="1"/>
  <c r="D25" i="17" s="1"/>
  <c r="D17" l="1"/>
  <c r="D16"/>
  <c r="L90" i="4"/>
  <c r="L15" i="6"/>
  <c r="L18" s="1"/>
  <c r="L20" s="1"/>
  <c r="L24" s="1"/>
  <c r="L25" s="1"/>
  <c r="L26" s="1"/>
  <c r="M26" l="1"/>
  <c r="D23" i="17"/>
  <c r="L91" i="4"/>
  <c r="L92" s="1"/>
  <c r="G14" i="23" s="1"/>
  <c r="G17" s="1"/>
  <c r="L93" i="4"/>
  <c r="G18" i="23" l="1"/>
  <c r="G20"/>
  <c r="D16" i="1"/>
  <c r="D24" s="1"/>
  <c r="D25" l="1"/>
  <c r="K25"/>
  <c r="H16" i="17"/>
</calcChain>
</file>

<file path=xl/comments1.xml><?xml version="1.0" encoding="utf-8"?>
<comments xmlns="http://schemas.openxmlformats.org/spreadsheetml/2006/main">
  <authors>
    <author>kaverina</author>
  </authors>
  <commentLis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kaverina:</t>
        </r>
        <r>
          <rPr>
            <sz val="9"/>
            <color indexed="81"/>
            <rFont val="Tahoma"/>
            <family val="2"/>
            <charset val="204"/>
          </rPr>
          <t xml:space="preserve">
леонов</t>
        </r>
      </text>
    </comment>
    <comment ref="G22" authorId="0">
      <text>
        <r>
          <rPr>
            <b/>
            <sz val="9"/>
            <color indexed="81"/>
            <rFont val="Tahoma"/>
            <family val="2"/>
            <charset val="204"/>
          </rPr>
          <t>kaverina:</t>
        </r>
        <r>
          <rPr>
            <sz val="9"/>
            <color indexed="81"/>
            <rFont val="Tahoma"/>
            <family val="2"/>
            <charset val="204"/>
          </rPr>
          <t xml:space="preserve">
Горячко иван
</t>
        </r>
      </text>
    </comment>
    <comment ref="G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2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2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2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2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2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2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  <comment ref="G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ГОНЧАРОВ
</t>
        </r>
      </text>
    </comment>
  </commentList>
</comments>
</file>

<file path=xl/sharedStrings.xml><?xml version="1.0" encoding="utf-8"?>
<sst xmlns="http://schemas.openxmlformats.org/spreadsheetml/2006/main" count="397" uniqueCount="211">
  <si>
    <r>
      <rPr>
        <b/>
        <sz val="16"/>
        <color theme="1"/>
        <rFont val="Times New Roman"/>
        <family val="1"/>
        <charset val="204"/>
      </rPr>
      <t xml:space="preserve">Подрядчик: </t>
    </r>
    <r>
      <rPr>
        <sz val="16"/>
        <color theme="1"/>
        <rFont val="Times New Roman"/>
        <family val="1"/>
        <charset val="204"/>
      </rPr>
      <t xml:space="preserve">Общество с ограниченной ответственностью «Ксорекс-Сервис» </t>
    </r>
  </si>
  <si>
    <t>наименование объекта, здания, сооружения</t>
  </si>
  <si>
    <t xml:space="preserve">Всего в текущих ценах с учетом прогнозных индексов , бел. руб. </t>
  </si>
  <si>
    <t>Договорной коэффициент</t>
  </si>
  <si>
    <t>Стоимость с учетом договорного коэффициента, руб</t>
  </si>
  <si>
    <t>х</t>
  </si>
  <si>
    <t>Подрядчик</t>
  </si>
  <si>
    <t>Заказчик</t>
  </si>
  <si>
    <t xml:space="preserve">Генеральный директор
ООО «Ксорекс-Сервис»
</t>
  </si>
  <si>
    <t xml:space="preserve">______________/В.Г. Полидовец/ </t>
  </si>
  <si>
    <t xml:space="preserve">________________/                                    /  </t>
  </si>
  <si>
    <t xml:space="preserve">«____»_____________________2019 г.            </t>
  </si>
  <si>
    <t xml:space="preserve">«____»_____________________2019 г.    </t>
  </si>
  <si>
    <t xml:space="preserve">Расчет </t>
  </si>
  <si>
    <t>№ П/П</t>
  </si>
  <si>
    <t>Наименование системы</t>
  </si>
  <si>
    <t>/Каверина Е.С./</t>
  </si>
  <si>
    <t>Проверил</t>
  </si>
  <si>
    <t>/Зинченко С.В./</t>
  </si>
  <si>
    <t>Составил</t>
  </si>
  <si>
    <t>В том числе услуги Генподрядчика (5%) с НДС (стр.15*0,05*1,2)</t>
  </si>
  <si>
    <t>Регистрация декларации о соответствии проекной документации существенным требованиям безопасности ТР 2009/013/BY</t>
  </si>
  <si>
    <t>1479*(1+0,5*((1,0692-1)*(2*3+1)/12+(1,101-1)*0/12))</t>
  </si>
  <si>
    <t>Кср.разряд</t>
  </si>
  <si>
    <t>Тарифный коэффициент к 14 разряду (Таблица 1 Мет.указания НТЗ 8.01.00-2014)</t>
  </si>
  <si>
    <t xml:space="preserve">УВраздел </t>
  </si>
  <si>
    <t>Удельный вес времени использования трудовых ресурсов (все разделы проекта)</t>
  </si>
  <si>
    <t xml:space="preserve">Коп </t>
  </si>
  <si>
    <t xml:space="preserve">Общий коррект. коэффициент </t>
  </si>
  <si>
    <t>НЗТб=</t>
  </si>
  <si>
    <t>НЗТ=</t>
  </si>
  <si>
    <t>НЗТб=НЗТмин+(НЗТмакс-НЗТмин)/(Хмакс-Хмин)*(Хоб-Хмин)</t>
  </si>
  <si>
    <t>Хмин=</t>
  </si>
  <si>
    <t>НЗТмин=</t>
  </si>
  <si>
    <t>Хмакс=</t>
  </si>
  <si>
    <t>НЗТмакс=</t>
  </si>
  <si>
    <t>7</t>
  </si>
  <si>
    <t>6</t>
  </si>
  <si>
    <t>5</t>
  </si>
  <si>
    <t>4</t>
  </si>
  <si>
    <t>3</t>
  </si>
  <si>
    <t>2</t>
  </si>
  <si>
    <t>1</t>
  </si>
  <si>
    <t>Коэффициенты</t>
  </si>
  <si>
    <t>Значение натурального показателя объекта проектирования</t>
  </si>
  <si>
    <t>Норма трудозатрат (чел-дней)</t>
  </si>
  <si>
    <t>Идентификатор нормы</t>
  </si>
  <si>
    <t>Наименование работ</t>
  </si>
  <si>
    <t>№ п/п</t>
  </si>
  <si>
    <t>ОАО "БМРЦ"</t>
  </si>
  <si>
    <t xml:space="preserve">Наименование организации Заказчика : </t>
  </si>
  <si>
    <t>ООО "Ксорекс-Сервис"</t>
  </si>
  <si>
    <t>Наименование организации Подрядчика :</t>
  </si>
  <si>
    <t>Наименование проектных работ:</t>
  </si>
  <si>
    <t>Наименование объекта и стадия проектирования:</t>
  </si>
  <si>
    <t xml:space="preserve">      на выполнение проектных работ</t>
  </si>
  <si>
    <t>К договору № _______  от ____ февраля  2016г.</t>
  </si>
  <si>
    <t>Приложение № 1</t>
  </si>
  <si>
    <t>Система пожарной сигнализации,система оповещения и управления эвакуацией</t>
  </si>
  <si>
    <t>Система видеонаблюдения</t>
  </si>
  <si>
    <t>К договору № _______  от ____ ________  2017г.</t>
  </si>
  <si>
    <t>ООО "Ксорекс-сервис"</t>
  </si>
  <si>
    <t>8,4+(9-8,4)/(50-45)*(47,1-45)</t>
  </si>
  <si>
    <t>Общие затраты трудовых ресурсов на разработку проектной документации</t>
  </si>
  <si>
    <t>Коррект. коэффициент (п.25 Инструкции №32)</t>
  </si>
  <si>
    <t xml:space="preserve">К1 </t>
  </si>
  <si>
    <t>чел-дней</t>
  </si>
  <si>
    <t>Прогн.индекс изменения от января текущего года до месяца начала экспертизы</t>
  </si>
  <si>
    <t>Стоимость 1 чел-дня работы исполнителя 14-го разряда по состоянию на  1 января текущего года (1.01.2019),  (П МАИС РБ №9  от 14.01.2019 г. )           Вна01янв2019/чел-дн       (руб.)</t>
  </si>
  <si>
    <r>
      <rPr>
        <b/>
        <sz val="12"/>
        <rFont val="Times New Roman"/>
        <family val="1"/>
        <charset val="204"/>
      </rPr>
      <t>РАСЧЕТ СТОИМОСТИ ЭКСПЕРТИЗЫ</t>
    </r>
    <r>
      <rPr>
        <b/>
        <sz val="10"/>
        <rFont val="Times New Roman"/>
        <family val="1"/>
        <charset val="204"/>
      </rPr>
      <t xml:space="preserve">  (Постановление МАиС от 6.11.2015 №32, табл.1 прил.4)</t>
    </r>
  </si>
  <si>
    <r>
      <t>Затраты трудовых ресурсов на проведение экспертизы проектной документации, чел-дней</t>
    </r>
    <r>
      <rPr>
        <b/>
        <sz val="10"/>
        <rFont val="Times New Roman"/>
        <family val="1"/>
        <charset val="204"/>
      </rPr>
      <t xml:space="preserve">:   </t>
    </r>
    <r>
      <rPr>
        <sz val="10"/>
        <rFont val="Times New Roman"/>
        <family val="1"/>
        <charset val="204"/>
      </rPr>
      <t xml:space="preserve">               </t>
    </r>
    <r>
      <rPr>
        <b/>
        <sz val="12"/>
        <rFont val="Times New Roman"/>
        <family val="1"/>
        <charset val="204"/>
      </rPr>
      <t>Тр</t>
    </r>
    <r>
      <rPr>
        <b/>
        <sz val="10"/>
        <rFont val="Times New Roman"/>
        <family val="1"/>
        <charset val="204"/>
      </rPr>
      <t xml:space="preserve">пр =  НЗТб * К1 </t>
    </r>
  </si>
  <si>
    <r>
      <t xml:space="preserve">Общие затраты трудовых ресурсов на проведение экспертизы проектной документации </t>
    </r>
    <r>
      <rPr>
        <b/>
        <sz val="11"/>
        <rFont val="Times New Roman"/>
        <family val="1"/>
        <charset val="204"/>
      </rPr>
      <t>Тр</t>
    </r>
    <r>
      <rPr>
        <sz val="10"/>
        <rFont val="Times New Roman"/>
        <family val="1"/>
        <charset val="204"/>
      </rPr>
      <t>общ</t>
    </r>
    <r>
      <rPr>
        <sz val="11"/>
        <rFont val="Times New Roman"/>
        <family val="1"/>
        <charset val="204"/>
      </rPr>
      <t xml:space="preserve"> = </t>
    </r>
    <r>
      <rPr>
        <b/>
        <sz val="11"/>
        <rFont val="Times New Roman"/>
        <family val="1"/>
        <charset val="204"/>
      </rPr>
      <t xml:space="preserve"> Тр</t>
    </r>
    <r>
      <rPr>
        <sz val="10"/>
        <rFont val="Times New Roman"/>
        <family val="1"/>
        <charset val="204"/>
      </rPr>
      <t>пр</t>
    </r>
  </si>
  <si>
    <r>
      <t xml:space="preserve">Тарифный коэффициент для пересчета стоимости работ (услуг), приходящейся на 1 чел-день работы специалиста 14-го разряда, в стоимость, приходящуюся на 1 чел-день эксперта (со средним тарифным разрядом 16,0);   п.27 </t>
    </r>
    <r>
      <rPr>
        <sz val="8"/>
        <rFont val="Times New Roman"/>
        <family val="1"/>
        <charset val="204"/>
      </rPr>
      <t>Пост.МАиС от 6.11.2015 №32</t>
    </r>
    <r>
      <rPr>
        <b/>
        <sz val="8"/>
        <rFont val="Times New Roman"/>
        <family val="1"/>
        <charset val="204"/>
      </rPr>
      <t xml:space="preserve">  </t>
    </r>
    <r>
      <rPr>
        <sz val="8"/>
        <rFont val="Times New Roman"/>
        <family val="1"/>
        <charset val="204"/>
      </rPr>
      <t xml:space="preserve">                </t>
    </r>
    <r>
      <rPr>
        <b/>
        <sz val="8"/>
        <rFont val="Times New Roman"/>
        <family val="1"/>
        <charset val="204"/>
      </rPr>
      <t xml:space="preserve">       </t>
    </r>
    <r>
      <rPr>
        <b/>
        <sz val="12"/>
        <rFont val="Times New Roman"/>
        <family val="1"/>
        <charset val="204"/>
      </rPr>
      <t>К</t>
    </r>
    <r>
      <rPr>
        <b/>
        <sz val="8"/>
        <rFont val="Times New Roman"/>
        <family val="1"/>
        <charset val="204"/>
      </rPr>
      <t>тарифный</t>
    </r>
  </si>
  <si>
    <r>
      <t>Прогнозный индекс, учитывающий изменение цен в строительстве на момент проведения государственной экспертизы</t>
    </r>
    <r>
      <rPr>
        <sz val="9"/>
        <color indexed="8"/>
        <rFont val="Times New Roman"/>
        <family val="1"/>
        <charset val="204"/>
      </rPr>
      <t xml:space="preserve"> ( август  </t>
    </r>
    <r>
      <rPr>
        <b/>
        <sz val="9"/>
        <color indexed="8"/>
        <rFont val="Times New Roman"/>
        <family val="1"/>
        <charset val="204"/>
      </rPr>
      <t xml:space="preserve">2019 </t>
    </r>
    <r>
      <rPr>
        <sz val="9"/>
        <color indexed="8"/>
        <rFont val="Times New Roman"/>
        <family val="1"/>
        <charset val="204"/>
      </rPr>
      <t xml:space="preserve">) </t>
    </r>
    <r>
      <rPr>
        <sz val="9"/>
        <rFont val="Times New Roman"/>
        <family val="1"/>
        <charset val="204"/>
      </rPr>
      <t xml:space="preserve">           </t>
    </r>
    <r>
      <rPr>
        <b/>
        <sz val="12"/>
        <rFont val="Times New Roman"/>
        <family val="1"/>
        <charset val="204"/>
      </rPr>
      <t xml:space="preserve">  I</t>
    </r>
    <r>
      <rPr>
        <b/>
        <sz val="9"/>
        <rFont val="Times New Roman"/>
        <family val="1"/>
        <charset val="204"/>
      </rPr>
      <t>прогн.</t>
    </r>
  </si>
  <si>
    <t>Январь 2019 г.</t>
  </si>
  <si>
    <t>Февраль 2019 г.</t>
  </si>
  <si>
    <t>Март 2019 г.</t>
  </si>
  <si>
    <t>Апрель 2019 г.</t>
  </si>
  <si>
    <t>Май 2019 г.</t>
  </si>
  <si>
    <t>Июнь 2019 г.</t>
  </si>
  <si>
    <t>Июль 2019 г.</t>
  </si>
  <si>
    <t>Август 2019 г.</t>
  </si>
  <si>
    <r>
      <rPr>
        <sz val="11"/>
        <rFont val="Times New Roman"/>
        <family val="1"/>
        <charset val="204"/>
      </rPr>
      <t xml:space="preserve">Стоимость государственной экспертизы проектной документации   </t>
    </r>
    <r>
      <rPr>
        <sz val="10"/>
        <rFont val="Times New Roman"/>
        <family val="1"/>
        <charset val="204"/>
      </rPr>
      <t xml:space="preserve">    (п.27 Постан.МАиС от 6.11.2015 №32) </t>
    </r>
    <r>
      <rPr>
        <b/>
        <sz val="12"/>
        <rFont val="Times New Roman"/>
        <family val="1"/>
        <charset val="204"/>
      </rPr>
      <t xml:space="preserve"> Ц</t>
    </r>
    <r>
      <rPr>
        <b/>
        <sz val="10"/>
        <rFont val="Times New Roman"/>
        <family val="1"/>
        <charset val="204"/>
      </rPr>
      <t>экс.=</t>
    </r>
    <r>
      <rPr>
        <b/>
        <sz val="12"/>
        <rFont val="Times New Roman"/>
        <family val="1"/>
        <charset val="204"/>
      </rPr>
      <t>Тр</t>
    </r>
    <r>
      <rPr>
        <b/>
        <sz val="10"/>
        <rFont val="Times New Roman"/>
        <family val="1"/>
        <charset val="204"/>
      </rPr>
      <t xml:space="preserve">общ * </t>
    </r>
    <r>
      <rPr>
        <b/>
        <sz val="12"/>
        <rFont val="Times New Roman"/>
        <family val="1"/>
        <charset val="204"/>
      </rPr>
      <t>В</t>
    </r>
    <r>
      <rPr>
        <b/>
        <sz val="8"/>
        <rFont val="Times New Roman"/>
        <family val="1"/>
        <charset val="204"/>
      </rPr>
      <t xml:space="preserve">на01янв2019/чел-дн </t>
    </r>
    <r>
      <rPr>
        <b/>
        <sz val="10"/>
        <rFont val="Times New Roman"/>
        <family val="1"/>
        <charset val="204"/>
      </rPr>
      <t xml:space="preserve">* </t>
    </r>
    <r>
      <rPr>
        <b/>
        <sz val="12"/>
        <rFont val="Times New Roman"/>
        <family val="1"/>
        <charset val="204"/>
      </rPr>
      <t>К</t>
    </r>
    <r>
      <rPr>
        <b/>
        <sz val="8"/>
        <rFont val="Times New Roman"/>
        <family val="1"/>
        <charset val="204"/>
      </rPr>
      <t>тарифный *</t>
    </r>
    <r>
      <rPr>
        <b/>
        <sz val="12"/>
        <rFont val="Times New Roman"/>
        <family val="1"/>
        <charset val="204"/>
      </rPr>
      <t xml:space="preserve"> I</t>
    </r>
    <r>
      <rPr>
        <b/>
        <sz val="8"/>
        <rFont val="Times New Roman"/>
        <family val="1"/>
        <charset val="204"/>
      </rPr>
      <t xml:space="preserve">прогн. </t>
    </r>
    <r>
      <rPr>
        <sz val="8"/>
        <rFont val="Times New Roman"/>
        <family val="1"/>
        <charset val="204"/>
      </rPr>
      <t xml:space="preserve">  (руб.)</t>
    </r>
  </si>
  <si>
    <r>
      <rPr>
        <sz val="11"/>
        <rFont val="Times New Roman"/>
        <family val="1"/>
        <charset val="204"/>
      </rPr>
      <t xml:space="preserve">Стоимость государственной экспертизы проектной документации   </t>
    </r>
    <r>
      <rPr>
        <sz val="10"/>
        <rFont val="Times New Roman"/>
        <family val="1"/>
        <charset val="204"/>
      </rPr>
      <t xml:space="preserve">    (п.27 Постан.МАиС от 6.11.2015 №32) </t>
    </r>
    <r>
      <rPr>
        <b/>
        <sz val="12"/>
        <rFont val="Times New Roman"/>
        <family val="1"/>
        <charset val="204"/>
      </rPr>
      <t xml:space="preserve"> Ц</t>
    </r>
    <r>
      <rPr>
        <b/>
        <sz val="10"/>
        <rFont val="Times New Roman"/>
        <family val="1"/>
        <charset val="204"/>
      </rPr>
      <t>экс.=</t>
    </r>
    <r>
      <rPr>
        <b/>
        <sz val="12"/>
        <rFont val="Times New Roman"/>
        <family val="1"/>
        <charset val="204"/>
      </rPr>
      <t>Тр</t>
    </r>
    <r>
      <rPr>
        <b/>
        <sz val="10"/>
        <rFont val="Times New Roman"/>
        <family val="1"/>
        <charset val="204"/>
      </rPr>
      <t xml:space="preserve">общ * </t>
    </r>
    <r>
      <rPr>
        <b/>
        <sz val="12"/>
        <rFont val="Times New Roman"/>
        <family val="1"/>
        <charset val="204"/>
      </rPr>
      <t>В</t>
    </r>
    <r>
      <rPr>
        <b/>
        <sz val="8"/>
        <rFont val="Times New Roman"/>
        <family val="1"/>
        <charset val="204"/>
      </rPr>
      <t xml:space="preserve">на01янв2016/чел-дн </t>
    </r>
    <r>
      <rPr>
        <b/>
        <sz val="10"/>
        <rFont val="Times New Roman"/>
        <family val="1"/>
        <charset val="204"/>
      </rPr>
      <t xml:space="preserve">* </t>
    </r>
    <r>
      <rPr>
        <b/>
        <sz val="12"/>
        <rFont val="Times New Roman"/>
        <family val="1"/>
        <charset val="204"/>
      </rPr>
      <t>К</t>
    </r>
    <r>
      <rPr>
        <b/>
        <sz val="8"/>
        <rFont val="Times New Roman"/>
        <family val="1"/>
        <charset val="204"/>
      </rPr>
      <t>тарифный *</t>
    </r>
    <r>
      <rPr>
        <b/>
        <sz val="12"/>
        <rFont val="Times New Roman"/>
        <family val="1"/>
        <charset val="204"/>
      </rPr>
      <t xml:space="preserve"> I</t>
    </r>
    <r>
      <rPr>
        <b/>
        <sz val="8"/>
        <rFont val="Times New Roman"/>
        <family val="1"/>
        <charset val="204"/>
      </rPr>
      <t xml:space="preserve">прогн. </t>
    </r>
    <r>
      <rPr>
        <sz val="8"/>
        <rFont val="Times New Roman"/>
        <family val="1"/>
        <charset val="204"/>
      </rPr>
      <t xml:space="preserve">  (руб.)</t>
    </r>
  </si>
  <si>
    <t>Налог на добавленную стоимость (НДС) 20%      (руб.)</t>
  </si>
  <si>
    <t>Общая стоимость государственной экспертизы (руб.)</t>
  </si>
  <si>
    <r>
      <t>Заказчик:</t>
    </r>
    <r>
      <rPr>
        <sz val="16"/>
        <color theme="1"/>
        <rFont val="Times New Roman"/>
        <family val="1"/>
        <charset val="204"/>
      </rPr>
      <t xml:space="preserve"> ОАО "БМРЦ"</t>
    </r>
  </si>
  <si>
    <r>
      <t xml:space="preserve">Затраты трудовых ресурсов НЗТб       </t>
    </r>
    <r>
      <rPr>
        <sz val="8"/>
        <rFont val="Times New Roman"/>
        <family val="1"/>
        <charset val="204"/>
      </rPr>
      <t xml:space="preserve"> (чел-дней)</t>
    </r>
  </si>
  <si>
    <r>
      <t xml:space="preserve">Итого общие базовые затраты трудовых ресурсов по 14 разряду  </t>
    </r>
    <r>
      <rPr>
        <sz val="8"/>
        <rFont val="Times New Roman"/>
        <family val="1"/>
        <charset val="204"/>
      </rPr>
      <t xml:space="preserve">(Мет.указ. НЗТ 8.01.00-2014  п.17)  </t>
    </r>
    <r>
      <rPr>
        <sz val="1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 Бнзт = (НЗТ1оп * К1оп *  УВ1раздел + НЗТ2оп * К2оп *  УВ2раздел +…+ НЗТiоп * Кiоп *  УВiраздел)            </t>
    </r>
    <r>
      <rPr>
        <b/>
        <sz val="12"/>
        <rFont val="Times New Roman"/>
        <family val="1"/>
        <charset val="204"/>
      </rPr>
      <t xml:space="preserve">Бнзт          </t>
    </r>
  </si>
  <si>
    <r>
      <t xml:space="preserve">    Базовые затраты трудовых ресурсов по 14 разряду  - cтроительный проект «С»,   - 100%  (Мет.указ. НЗТ 8.01.00-2014   Прил.4,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в ред.П МАиС  от 30.12.2014 №367)            </t>
    </r>
    <r>
      <rPr>
        <b/>
        <sz val="11"/>
        <rFont val="Times New Roman"/>
        <family val="1"/>
        <charset val="204"/>
      </rPr>
      <t>Тр</t>
    </r>
    <r>
      <rPr>
        <b/>
        <sz val="8"/>
        <rFont val="Times New Roman"/>
        <family val="1"/>
        <charset val="204"/>
      </rPr>
      <t xml:space="preserve">общ                                                               </t>
    </r>
  </si>
  <si>
    <r>
      <t xml:space="preserve">Общая стоимость работ (услуг) на разработку комплекта разделов проектной документации </t>
    </r>
    <r>
      <rPr>
        <b/>
        <sz val="10"/>
        <rFont val="Times"/>
        <family val="1"/>
      </rPr>
      <t>Срес = Тр</t>
    </r>
    <r>
      <rPr>
        <b/>
        <sz val="8"/>
        <rFont val="Times"/>
        <family val="1"/>
      </rPr>
      <t>общ</t>
    </r>
    <r>
      <rPr>
        <b/>
        <sz val="10"/>
        <rFont val="Times"/>
        <family val="1"/>
      </rPr>
      <t>*В</t>
    </r>
    <r>
      <rPr>
        <b/>
        <sz val="8"/>
        <rFont val="Times"/>
        <family val="1"/>
      </rPr>
      <t>14р/чел-дн</t>
    </r>
    <r>
      <rPr>
        <b/>
        <sz val="10"/>
        <rFont val="Times"/>
        <family val="1"/>
      </rPr>
      <t xml:space="preserve">       (руб.)</t>
    </r>
  </si>
  <si>
    <r>
      <t xml:space="preserve"> Стоимости транспортных и командировочных расходов </t>
    </r>
    <r>
      <rPr>
        <b/>
        <sz val="10"/>
        <rFont val="Times New Roman"/>
        <family val="1"/>
        <charset val="204"/>
      </rPr>
      <t>Пр</t>
    </r>
    <r>
      <rPr>
        <b/>
        <sz val="8"/>
        <rFont val="Times New Roman"/>
        <family val="1"/>
        <charset val="204"/>
      </rPr>
      <t xml:space="preserve">ненорм1 </t>
    </r>
  </si>
  <si>
    <r>
      <t xml:space="preserve">Стоимость проведения геодезических изысканий (топосъемка) приводится ориентировочно на основании представленных исходных данных </t>
    </r>
    <r>
      <rPr>
        <b/>
        <sz val="10"/>
        <rFont val="Times New Roman"/>
        <family val="1"/>
        <charset val="204"/>
      </rPr>
      <t>Пр</t>
    </r>
    <r>
      <rPr>
        <b/>
        <sz val="8"/>
        <rFont val="Times New Roman"/>
        <family val="1"/>
        <charset val="204"/>
      </rPr>
      <t xml:space="preserve">ненорм2 </t>
    </r>
    <r>
      <rPr>
        <sz val="8"/>
        <rFont val="Times New Roman"/>
        <family val="1"/>
        <charset val="204"/>
      </rPr>
      <t xml:space="preserve">    </t>
    </r>
  </si>
  <si>
    <t>Система охранной сигнализации,система тревожной сигнализации,Система пожарной сигнализации,система оповещения и управления эвакуацие,Система  контроля и управления доступом</t>
  </si>
  <si>
    <t>Общая стоимость работ (услуг) на разработку комплекта разделов проектной документации с учетом договорного коэффициента     (руб.)</t>
  </si>
  <si>
    <t>Общая стоимость проектных работ   (руб.)</t>
  </si>
  <si>
    <t>в том числе НДС 20%, руб</t>
  </si>
  <si>
    <t>Телевизионная система видеонаблюдения</t>
  </si>
  <si>
    <t>Система передачи данных</t>
  </si>
  <si>
    <t>Интегрированная система безопасности</t>
  </si>
  <si>
    <t>Система автоматизированного доступа автотранспорта</t>
  </si>
  <si>
    <t xml:space="preserve"> Система  биометрического контроля доступа</t>
  </si>
  <si>
    <t xml:space="preserve"> Система  контроля движения материальных ценностей и имуществ</t>
  </si>
  <si>
    <t>Автоматизированная система контроля и управления доступом</t>
  </si>
  <si>
    <t xml:space="preserve"> Система электропитания и заземления систем технической безопасности</t>
  </si>
  <si>
    <t>№ 3</t>
  </si>
  <si>
    <t>№ 4</t>
  </si>
  <si>
    <t>№ 5</t>
  </si>
  <si>
    <t>№6</t>
  </si>
  <si>
    <t>№7</t>
  </si>
  <si>
    <t>№8</t>
  </si>
  <si>
    <t>№ 1</t>
  </si>
  <si>
    <t>Система охранной сигнализации</t>
  </si>
  <si>
    <t>№2</t>
  </si>
  <si>
    <t>№ 10</t>
  </si>
  <si>
    <t>№ 11</t>
  </si>
  <si>
    <t>цены предложения на выполнение проектных работ по объекту : «Модернизация систем технической безопасности объекта ОАО «БМРЦ» по адресу: г. Минск, ул. Кальварийская, 7» 1,2 очереди» ( 2-я очередь строительства)</t>
  </si>
  <si>
    <t>Пять тысяч  двести двадцать белорусских рублей  43 копейки</t>
  </si>
  <si>
    <t xml:space="preserve">Смета №12 </t>
  </si>
  <si>
    <t>расчет стоимости прохождения экспертизы 1  очереди строительства</t>
  </si>
  <si>
    <t>Смета №13</t>
  </si>
  <si>
    <t>расчет стоимости прохождения экспертизы 2 очереди строительства</t>
  </si>
  <si>
    <t>Справочно : стоимость прохождения экспертизы (смета № 13)</t>
  </si>
  <si>
    <t>«___» __________ 2019 г.</t>
  </si>
  <si>
    <t>Стоимость, руб</t>
  </si>
  <si>
    <t xml:space="preserve">Генеральный директор ООО"Ксорекс-Сервис" </t>
  </si>
  <si>
    <t xml:space="preserve">______________ /В.Г.Полидовец / </t>
  </si>
  <si>
    <t xml:space="preserve"> по объекту : «Модернизация систем технической безопасности объекта ОАО «БМРЦ» по адресу:                   г. Минск, ул. Кальварийская, 7» 1, 2 очереди» ( 1-я очередь строительства)</t>
  </si>
  <si>
    <t>Заместитель Председателя Правления  ОАО "БМРЦ"</t>
  </si>
  <si>
    <t>«Модернизация систем технической безопасности объекта ОАО «БМРЦ» по адресу: г. Минск, ул. Кальварийская, 7» 1,2 очереди» (1-я очередь строительства)</t>
  </si>
  <si>
    <t>«Модернизация систем технической безопасности объекта ОАО «БМРЦ» по адресу: г. Минск, ул. Кальварийская, 7» 1,2 очереди»                     (1-я очередь строительства)</t>
  </si>
  <si>
    <t xml:space="preserve">Генеральный директор                                          ООО"Ксорекс-Сервис"  
</t>
  </si>
  <si>
    <r>
      <t xml:space="preserve">СМЕТА (исполнительная)                                                                                                                             </t>
    </r>
    <r>
      <rPr>
        <sz val="18"/>
        <color theme="1"/>
        <rFont val="Times New Roman"/>
        <family val="1"/>
        <charset val="204"/>
      </rPr>
      <t>на разработку проектно-сметной документации</t>
    </r>
  </si>
  <si>
    <t>«Модернизация систем технической безопасности объекта ОАО «БМРЦ» по адресу: г. Минск, ул. Кальварийская, 7» 1,2 очереди»                            (1-я очередь строительства)</t>
  </si>
  <si>
    <t>Пять тысяч сто шестьдесят шесть белорусских рублей 32 копейки</t>
  </si>
  <si>
    <r>
      <t>Прогнозный индекс, учитывающий изменение цен в строительстве на момент проведения государственной экспертизы</t>
    </r>
    <r>
      <rPr>
        <sz val="9"/>
        <color indexed="8"/>
        <rFont val="Times New Roman"/>
        <family val="1"/>
        <charset val="204"/>
      </rPr>
      <t xml:space="preserve"> (сентябрь  </t>
    </r>
    <r>
      <rPr>
        <b/>
        <sz val="9"/>
        <color indexed="8"/>
        <rFont val="Times New Roman"/>
        <family val="1"/>
        <charset val="204"/>
      </rPr>
      <t xml:space="preserve"> 2019</t>
    </r>
    <r>
      <rPr>
        <sz val="9"/>
        <color indexed="8"/>
        <rFont val="Times New Roman"/>
        <family val="1"/>
        <charset val="204"/>
      </rPr>
      <t xml:space="preserve">) </t>
    </r>
    <r>
      <rPr>
        <sz val="9"/>
        <rFont val="Times New Roman"/>
        <family val="1"/>
        <charset val="204"/>
      </rPr>
      <t xml:space="preserve">           </t>
    </r>
    <r>
      <rPr>
        <b/>
        <sz val="12"/>
        <rFont val="Times New Roman"/>
        <family val="1"/>
        <charset val="204"/>
      </rPr>
      <t xml:space="preserve">  I</t>
    </r>
    <r>
      <rPr>
        <b/>
        <sz val="9"/>
        <rFont val="Times New Roman"/>
        <family val="1"/>
        <charset val="204"/>
      </rPr>
      <t>прогн.</t>
    </r>
  </si>
  <si>
    <r>
      <t>Трудоём-кость</t>
    </r>
    <r>
      <rPr>
        <b/>
        <sz val="10"/>
        <rFont val="Times"/>
        <family val="1"/>
      </rPr>
      <t xml:space="preserve"> сопутствующей работы</t>
    </r>
    <r>
      <rPr>
        <sz val="10"/>
        <rFont val="Times"/>
        <family val="1"/>
      </rPr>
      <t xml:space="preserve"> (услуги), чел.-дн. (</t>
    </r>
    <r>
      <rPr>
        <b/>
        <sz val="10"/>
        <rFont val="Times"/>
        <family val="1"/>
      </rPr>
      <t>Приложение 1</t>
    </r>
    <r>
      <rPr>
        <sz val="10"/>
        <rFont val="Times"/>
        <family val="1"/>
      </rPr>
      <t xml:space="preserve">) </t>
    </r>
  </si>
  <si>
    <t xml:space="preserve">Средний разряд сложности   (Прил.1)   </t>
  </si>
  <si>
    <r>
      <t xml:space="preserve">Базовые затраты трудовых ресурсов </t>
    </r>
    <r>
      <rPr>
        <sz val="8"/>
        <rFont val="Times"/>
        <family val="1"/>
      </rPr>
      <t>по 14 разряду</t>
    </r>
    <r>
      <rPr>
        <sz val="10"/>
        <rFont val="Times"/>
        <family val="1"/>
      </rPr>
      <t xml:space="preserve">, чел-дней </t>
    </r>
    <r>
      <rPr>
        <b/>
        <sz val="10"/>
        <rFont val="Times"/>
        <family val="1"/>
      </rPr>
      <t>Бнзт =  НЗТ * Коп * УВраздел * Кср.разряд</t>
    </r>
  </si>
  <si>
    <t>УТВЕРЖДАЮ</t>
  </si>
  <si>
    <t>Ген.директор  ООО "Ксорекс-Сервис"</t>
  </si>
  <si>
    <t>_______________________ /  В.Г.Полидовец   /</t>
  </si>
  <si>
    <t>КАЛЬКУЛЯЦИЯ №1</t>
  </si>
  <si>
    <t>наименование объекта, этапов, работ</t>
  </si>
  <si>
    <t>Наименование дополнительной проектной работы (услуги) и (или) сопутствующей работы (услуги)</t>
  </si>
  <si>
    <t xml:space="preserve">Трудоём-кость работы (услуги), чел.-дн.  </t>
  </si>
  <si>
    <t>Должность исполнителя по КСД</t>
  </si>
  <si>
    <t xml:space="preserve">Тарифный разряд исполнителя по ЕТС </t>
  </si>
  <si>
    <t>Доля участия исполнителя в трудоёмкости работ (услуги), %</t>
  </si>
  <si>
    <t>Средний тарифный разряд исполнителей</t>
  </si>
  <si>
    <t xml:space="preserve">Тарифный коэффициент для перерасчета стоимости  </t>
  </si>
  <si>
    <r>
      <t>Рj</t>
    </r>
    <r>
      <rPr>
        <b/>
        <sz val="10"/>
        <rFont val="Times"/>
        <family val="1"/>
      </rPr>
      <t xml:space="preserve">средн. </t>
    </r>
  </si>
  <si>
    <r>
      <t>Кjс</t>
    </r>
    <r>
      <rPr>
        <b/>
        <sz val="10"/>
        <rFont val="Times"/>
        <family val="1"/>
      </rPr>
      <t xml:space="preserve">редний разряд </t>
    </r>
  </si>
  <si>
    <t>Трj</t>
  </si>
  <si>
    <t>Рj</t>
  </si>
  <si>
    <t>п.5 Приложения 2 Мет.указания НТЗ 8.01.00-2014)</t>
  </si>
  <si>
    <t>(Таблица 1 Мет.указания НТЗ 8.01.00-2014)</t>
  </si>
  <si>
    <t>(Т1*Р1 + Т2*Р2 +…+ Тn*Рn)/ Трjдоп</t>
  </si>
  <si>
    <t>Разработка детального задания на проектирование</t>
  </si>
  <si>
    <t>Главный инженер проекта</t>
  </si>
  <si>
    <r>
      <t xml:space="preserve">ДАЛЕЕ ФОРМУЛА РАСЧЕТА:   </t>
    </r>
    <r>
      <rPr>
        <b/>
        <sz val="12"/>
        <rFont val="Times"/>
        <family val="1"/>
      </rPr>
      <t xml:space="preserve"> 9 * 1,092 * В14рчел-дн = __________</t>
    </r>
  </si>
  <si>
    <t>ОПРЕДЕЛЕНИЕ среднего тарифного разряда исполнителей (п.12.39, Табл.2.1 Приложения 2 "Методические указания" НТЗ 8.01.00-2014)</t>
  </si>
  <si>
    <t>было 45958,20</t>
  </si>
  <si>
    <t>было</t>
  </si>
  <si>
    <t>№ 9</t>
  </si>
  <si>
    <t>Раздел "Генплан"</t>
  </si>
  <si>
    <t>(подпись)            (инициалы, фамилия)</t>
  </si>
  <si>
    <t>Инженер-проектировщик 1 категории</t>
  </si>
  <si>
    <t>Автоматизированная с истема  биометрического контроля доступа</t>
  </si>
  <si>
    <t>Главный специалист</t>
  </si>
  <si>
    <r>
      <t xml:space="preserve">Стоимость 1 чел-дня работы исполнителя 14-го разряда по состоянию на  1 января текущего года (1.01.2021), </t>
    </r>
    <r>
      <rPr>
        <b/>
        <sz val="8"/>
        <rFont val="Times New Roman"/>
        <family val="1"/>
        <charset val="204"/>
      </rPr>
      <t xml:space="preserve"> (П МАИС РБ №205  от 14.12.2020г. )           </t>
    </r>
    <r>
      <rPr>
        <b/>
        <sz val="12"/>
        <rFont val="Times New Roman"/>
        <family val="1"/>
        <charset val="204"/>
      </rPr>
      <t>В</t>
    </r>
    <r>
      <rPr>
        <b/>
        <sz val="9"/>
        <rFont val="Times New Roman"/>
        <family val="1"/>
        <charset val="204"/>
      </rPr>
      <t>на01янв2020</t>
    </r>
    <r>
      <rPr>
        <b/>
        <sz val="7"/>
        <rFont val="Times New Roman"/>
        <family val="1"/>
        <charset val="204"/>
      </rPr>
      <t xml:space="preserve">/чел-дн      </t>
    </r>
    <r>
      <rPr>
        <sz val="7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(руб.)</t>
    </r>
  </si>
  <si>
    <r>
      <t>В</t>
    </r>
    <r>
      <rPr>
        <b/>
        <sz val="8"/>
        <rFont val="Times New Roman"/>
        <family val="1"/>
        <charset val="204"/>
      </rPr>
      <t>на01янв/чел-дн</t>
    </r>
    <r>
      <rPr>
        <b/>
        <sz val="11"/>
        <rFont val="Times New Roman"/>
        <family val="1"/>
        <charset val="204"/>
      </rPr>
      <t xml:space="preserve"> </t>
    </r>
  </si>
  <si>
    <t>Январь 2021 г.</t>
  </si>
  <si>
    <t>Февраль 2021 г.</t>
  </si>
  <si>
    <t>Март 2021 г.</t>
  </si>
  <si>
    <t>Апрель 2021 г.</t>
  </si>
  <si>
    <t>Май 2021 г.</t>
  </si>
  <si>
    <t>Июнь 2021 г.</t>
  </si>
  <si>
    <t>Общая пояснительная записка</t>
  </si>
  <si>
    <t>Электроснабжение</t>
  </si>
  <si>
    <t>Генплан</t>
  </si>
  <si>
    <t>+</t>
  </si>
  <si>
    <t>Восемь тысяч триста двадцать один рубль 41 копейка</t>
  </si>
  <si>
    <t>14,5+(16-14,5)/(130-100)*(102,52-100)</t>
  </si>
  <si>
    <t>Наименование организации Субподрядчика :</t>
  </si>
  <si>
    <t xml:space="preserve">1 очередь. Модернизация системы видеонаблюдения по  периметру ОАО "Нафтан" </t>
  </si>
  <si>
    <r>
      <rPr>
        <sz val="11"/>
        <rFont val="Times New Roman"/>
        <family val="1"/>
        <charset val="204"/>
      </rPr>
      <t xml:space="preserve">Стоимость государственной экспертизы проектной документации   </t>
    </r>
    <r>
      <rPr>
        <sz val="10"/>
        <rFont val="Times New Roman"/>
        <family val="1"/>
        <charset val="204"/>
      </rPr>
      <t xml:space="preserve">    (п.27 Постан.МАиС от 6.11.2015 №32) </t>
    </r>
    <r>
      <rPr>
        <b/>
        <sz val="12"/>
        <rFont val="Times New Roman"/>
        <family val="1"/>
        <charset val="204"/>
      </rPr>
      <t xml:space="preserve"> Ц</t>
    </r>
    <r>
      <rPr>
        <b/>
        <sz val="10"/>
        <rFont val="Times New Roman"/>
        <family val="1"/>
        <charset val="204"/>
      </rPr>
      <t>экс.=</t>
    </r>
    <r>
      <rPr>
        <b/>
        <sz val="12"/>
        <rFont val="Times New Roman"/>
        <family val="1"/>
        <charset val="204"/>
      </rPr>
      <t>Тр</t>
    </r>
    <r>
      <rPr>
        <b/>
        <sz val="10"/>
        <rFont val="Times New Roman"/>
        <family val="1"/>
        <charset val="204"/>
      </rPr>
      <t xml:space="preserve">общ * </t>
    </r>
    <r>
      <rPr>
        <b/>
        <sz val="12"/>
        <rFont val="Times New Roman"/>
        <family val="1"/>
        <charset val="204"/>
      </rPr>
      <t>В</t>
    </r>
    <r>
      <rPr>
        <b/>
        <sz val="8"/>
        <rFont val="Times New Roman"/>
        <family val="1"/>
        <charset val="204"/>
      </rPr>
      <t xml:space="preserve">на01янв2016/чел-дн </t>
    </r>
    <r>
      <rPr>
        <b/>
        <sz val="10"/>
        <rFont val="Times New Roman"/>
        <family val="1"/>
        <charset val="204"/>
      </rPr>
      <t xml:space="preserve">* </t>
    </r>
    <r>
      <rPr>
        <b/>
        <sz val="12"/>
        <rFont val="Times New Roman"/>
        <family val="1"/>
        <charset val="204"/>
      </rPr>
      <t>К</t>
    </r>
    <r>
      <rPr>
        <b/>
        <sz val="8"/>
        <rFont val="Times New Roman"/>
        <family val="1"/>
        <charset val="204"/>
      </rPr>
      <t>тарифный *</t>
    </r>
    <r>
      <rPr>
        <b/>
        <sz val="12"/>
        <rFont val="Times New Roman"/>
        <family val="1"/>
        <charset val="204"/>
      </rPr>
      <t xml:space="preserve"> I</t>
    </r>
    <r>
      <rPr>
        <b/>
        <sz val="8"/>
        <rFont val="Times New Roman"/>
        <family val="1"/>
        <charset val="204"/>
      </rPr>
      <t xml:space="preserve">прогн. </t>
    </r>
    <r>
      <rPr>
        <sz val="8"/>
        <rFont val="Times New Roman"/>
        <family val="1"/>
        <charset val="204"/>
      </rPr>
      <t xml:space="preserve">  (тыс.руб.)</t>
    </r>
  </si>
  <si>
    <t>Июль 2021 г.</t>
  </si>
  <si>
    <r>
      <t>Прогнозный индекс, учитывающий изменение цен в строительстве на момент проведения государственной экспертизы</t>
    </r>
    <r>
      <rPr>
        <sz val="9"/>
        <color indexed="8"/>
        <rFont val="Times New Roman"/>
        <family val="1"/>
        <charset val="204"/>
      </rPr>
      <t xml:space="preserve"> (июнь 2021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)            </t>
    </r>
    <r>
      <rPr>
        <b/>
        <sz val="12"/>
        <rFont val="Times New Roman"/>
        <family val="1"/>
        <charset val="204"/>
      </rPr>
      <t xml:space="preserve">  I</t>
    </r>
    <r>
      <rPr>
        <b/>
        <sz val="9"/>
        <rFont val="Times New Roman"/>
        <family val="1"/>
        <charset val="204"/>
      </rPr>
      <t>прогн.</t>
    </r>
  </si>
  <si>
    <t>Расчет №1  (предварительная)</t>
  </si>
  <si>
    <t>стоимости прохождения экспертизы</t>
  </si>
  <si>
    <t>Наименование объекта :«Модернизация систем технической безопасности объекта ОАО «БМРЦ» по адресу: г. Минск, ул. Кальварийская, 7» 1,2 очереди»                     (1-я очередь строительства)</t>
  </si>
  <si>
    <t>Наименование организации Подрядчика :ООО "Ксорекс-Сервис"</t>
  </si>
  <si>
    <t>Наименование организации Заказчика : ОАО "БМРЦ"</t>
  </si>
  <si>
    <t>Наименование смет</t>
  </si>
  <si>
    <t>1. Сметы на проектные работы № 1</t>
  </si>
  <si>
    <t>Стоимость работ, руб</t>
  </si>
  <si>
    <t>Всего</t>
  </si>
  <si>
    <t>в том числе НДС по ставке 20 %</t>
  </si>
  <si>
    <t>Составил:</t>
  </si>
  <si>
    <t>Ведущий специалист проектного отдела__________________С.В. Зинченко</t>
  </si>
  <si>
    <t>Проверил:</t>
  </si>
  <si>
    <t>Главный специалист проектного отдела   __________________Е.С. Каверина</t>
  </si>
  <si>
    <t>Понижающий коэффициент</t>
  </si>
  <si>
    <t>ИТОГО</t>
  </si>
  <si>
    <r>
      <t xml:space="preserve">Произведение прогнозных индексов с января текущего года до месяца, предшествующего месяцу, в котором планируется начало выполнения работ (янв.-май 2021г.)                          </t>
    </r>
    <r>
      <rPr>
        <b/>
        <sz val="12"/>
        <rFont val="Times New Roman"/>
        <family val="1"/>
        <charset val="204"/>
      </rPr>
      <t>I</t>
    </r>
    <r>
      <rPr>
        <b/>
        <sz val="8"/>
        <rFont val="Times New Roman"/>
        <family val="1"/>
        <charset val="204"/>
      </rPr>
      <t>0</t>
    </r>
  </si>
  <si>
    <t>СВОДНАЯ СМЕТА (исполнительная)</t>
  </si>
  <si>
    <t>Смета № 1 (исполнительная)</t>
  </si>
  <si>
    <r>
      <rPr>
        <sz val="9"/>
        <rFont val="Times New Roman"/>
        <family val="1"/>
        <charset val="204"/>
      </rPr>
      <t xml:space="preserve"> Стоимость 1 чел-дня работы , откорректированная на срок, требуемый для разработки проектной документации. Методические указания НТЗ 8.01.00-2014, п.29. в ред. Приказа МАиС от 16.03.2016 №68          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   </t>
    </r>
    <r>
      <rPr>
        <b/>
        <sz val="11"/>
        <rFont val="Times New Roman"/>
        <family val="1"/>
        <charset val="204"/>
      </rPr>
      <t xml:space="preserve"> В14р</t>
    </r>
    <r>
      <rPr>
        <b/>
        <sz val="8"/>
        <rFont val="Times New Roman"/>
        <family val="1"/>
        <charset val="204"/>
      </rPr>
      <t>чел-дн</t>
    </r>
    <r>
      <rPr>
        <b/>
        <sz val="9"/>
        <rFont val="Times New Roman"/>
        <family val="1"/>
        <charset val="204"/>
      </rPr>
      <t xml:space="preserve"> = </t>
    </r>
    <r>
      <rPr>
        <b/>
        <sz val="11"/>
        <rFont val="Times New Roman"/>
        <family val="1"/>
        <charset val="204"/>
      </rPr>
      <t>В</t>
    </r>
    <r>
      <rPr>
        <b/>
        <sz val="8"/>
        <rFont val="Times New Roman"/>
        <family val="1"/>
        <charset val="204"/>
      </rPr>
      <t>на01янв чел-дн</t>
    </r>
    <r>
      <rPr>
        <b/>
        <sz val="9"/>
        <rFont val="Times New Roman"/>
        <family val="1"/>
        <charset val="204"/>
      </rPr>
      <t xml:space="preserve"> * </t>
    </r>
    <r>
      <rPr>
        <b/>
        <sz val="12"/>
        <rFont val="Times New Roman"/>
        <family val="1"/>
        <charset val="204"/>
      </rPr>
      <t>I</t>
    </r>
    <r>
      <rPr>
        <b/>
        <sz val="8"/>
        <rFont val="Times New Roman"/>
        <family val="1"/>
        <charset val="204"/>
      </rPr>
      <t>0</t>
    </r>
    <r>
      <rPr>
        <b/>
        <sz val="12"/>
        <rFont val="Times New Roman"/>
        <family val="1"/>
        <charset val="204"/>
      </rPr>
      <t xml:space="preserve">   </t>
    </r>
    <r>
      <rPr>
        <sz val="10"/>
        <rFont val="Times New Roman"/>
        <family val="1"/>
        <charset val="204"/>
      </rPr>
      <t xml:space="preserve"> (руб.) </t>
    </r>
  </si>
  <si>
    <t xml:space="preserve">Экономист 2-ой категории ____________________ /Тиханович М.С/ </t>
  </si>
  <si>
    <t>Приложение 1 к  исполнительной смете №1</t>
  </si>
</sst>
</file>

<file path=xl/styles.xml><?xml version="1.0" encoding="utf-8"?>
<styleSheet xmlns="http://schemas.openxmlformats.org/spreadsheetml/2006/main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#,##0.000"/>
    <numFmt numFmtId="166" formatCode="#,##0.0000000"/>
    <numFmt numFmtId="167" formatCode="#,##0.000_ ;\-#,##0.000\ "/>
    <numFmt numFmtId="168" formatCode="#,##0.0000"/>
    <numFmt numFmtId="169" formatCode="#,##0.0"/>
    <numFmt numFmtId="170" formatCode="0.0"/>
    <numFmt numFmtId="171" formatCode="0.0000"/>
  </numFmts>
  <fonts count="75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i/>
      <sz val="8"/>
      <name val="Times New Roman CYR"/>
      <family val="1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"/>
      <family val="1"/>
    </font>
    <font>
      <sz val="11"/>
      <name val="Times"/>
      <family val="1"/>
    </font>
    <font>
      <sz val="9"/>
      <name val="Times"/>
      <family val="1"/>
    </font>
    <font>
      <b/>
      <sz val="8"/>
      <name val="Times"/>
      <family val="1"/>
    </font>
    <font>
      <b/>
      <sz val="12"/>
      <name val="Times"/>
      <family val="1"/>
    </font>
    <font>
      <b/>
      <sz val="9"/>
      <name val="Times"/>
      <family val="1"/>
    </font>
    <font>
      <sz val="10"/>
      <name val="Times"/>
      <family val="1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"/>
      <family val="1"/>
    </font>
    <font>
      <sz val="18"/>
      <color theme="1"/>
      <name val="Times New Roman"/>
      <family val="1"/>
      <charset val="204"/>
    </font>
    <font>
      <sz val="8"/>
      <name val="Times"/>
      <family val="1"/>
    </font>
    <font>
      <sz val="12"/>
      <name val="Times"/>
      <family val="1"/>
    </font>
    <font>
      <i/>
      <sz val="10"/>
      <name val="Times"/>
      <family val="1"/>
    </font>
    <font>
      <sz val="11"/>
      <color theme="1"/>
      <name val="Times"/>
      <family val="1"/>
    </font>
    <font>
      <sz val="9"/>
      <color theme="1"/>
      <name val="Times"/>
      <family val="1"/>
    </font>
    <font>
      <b/>
      <i/>
      <sz val="12"/>
      <name val="Times"/>
      <family val="1"/>
    </font>
    <font>
      <i/>
      <sz val="9"/>
      <name val="Times"/>
      <family val="1"/>
    </font>
    <font>
      <b/>
      <i/>
      <sz val="9"/>
      <name val="Times"/>
      <family val="1"/>
    </font>
    <font>
      <b/>
      <i/>
      <sz val="10"/>
      <name val="Times"/>
      <family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7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3">
    <xf numFmtId="0" fontId="0" fillId="0" borderId="0"/>
    <xf numFmtId="0" fontId="10" fillId="0" borderId="0"/>
    <xf numFmtId="0" fontId="16" fillId="0" borderId="0">
      <alignment horizontal="justify"/>
    </xf>
    <xf numFmtId="49" fontId="16" fillId="0" borderId="2">
      <alignment horizontal="left"/>
    </xf>
    <xf numFmtId="49" fontId="16" fillId="0" borderId="2">
      <alignment horizontal="center"/>
    </xf>
    <xf numFmtId="44" fontId="17" fillId="0" borderId="0" applyFont="0" applyFill="0" applyBorder="0" applyAlignment="0" applyProtection="0"/>
    <xf numFmtId="0" fontId="18" fillId="0" borderId="0">
      <alignment horizontal="center" vertical="top" wrapText="1"/>
    </xf>
    <xf numFmtId="0" fontId="19" fillId="0" borderId="2">
      <alignment horizontal="center" vertical="center" wrapText="1"/>
    </xf>
    <xf numFmtId="0" fontId="20" fillId="0" borderId="0">
      <alignment horizontal="right" vertical="top"/>
    </xf>
    <xf numFmtId="0" fontId="21" fillId="0" borderId="0"/>
    <xf numFmtId="0" fontId="21" fillId="0" borderId="0"/>
    <xf numFmtId="0" fontId="21" fillId="0" borderId="0"/>
    <xf numFmtId="0" fontId="22" fillId="0" borderId="0">
      <alignment horizontal="left"/>
    </xf>
    <xf numFmtId="49" fontId="23" fillId="0" borderId="0">
      <alignment horizontal="center" vertical="top"/>
    </xf>
    <xf numFmtId="0" fontId="16" fillId="0" borderId="1">
      <alignment horizontal="center"/>
    </xf>
    <xf numFmtId="0" fontId="20" fillId="0" borderId="0">
      <alignment horizontal="right" vertical="top" wrapText="1"/>
    </xf>
    <xf numFmtId="9" fontId="17" fillId="0" borderId="0" applyFont="0" applyFill="0" applyBorder="0" applyAlignment="0" applyProtection="0"/>
    <xf numFmtId="0" fontId="24" fillId="0" borderId="0"/>
    <xf numFmtId="0" fontId="16" fillId="0" borderId="2">
      <alignment horizontal="center"/>
    </xf>
    <xf numFmtId="0" fontId="20" fillId="0" borderId="0">
      <alignment horizontal="justify"/>
    </xf>
    <xf numFmtId="0" fontId="25" fillId="0" borderId="0"/>
    <xf numFmtId="43" fontId="17" fillId="0" borderId="0" applyFont="0" applyFill="0" applyBorder="0" applyAlignment="0" applyProtection="0"/>
    <xf numFmtId="0" fontId="17" fillId="0" borderId="0"/>
  </cellStyleXfs>
  <cellXfs count="556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11" fillId="0" borderId="0" xfId="1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/>
    <xf numFmtId="0" fontId="4" fillId="0" borderId="0" xfId="0" applyFont="1" applyBorder="1" applyAlignment="1"/>
    <xf numFmtId="0" fontId="1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right"/>
    </xf>
    <xf numFmtId="0" fontId="27" fillId="0" borderId="0" xfId="0" applyFont="1"/>
    <xf numFmtId="1" fontId="27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1" fillId="3" borderId="0" xfId="0" applyFont="1" applyFill="1"/>
    <xf numFmtId="0" fontId="11" fillId="0" borderId="18" xfId="0" applyFont="1" applyFill="1" applyBorder="1" applyAlignment="1">
      <alignment horizontal="center" vertical="center" wrapText="1"/>
    </xf>
    <xf numFmtId="1" fontId="30" fillId="0" borderId="13" xfId="0" applyNumberFormat="1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1" fontId="30" fillId="3" borderId="13" xfId="0" applyNumberFormat="1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/>
    <xf numFmtId="0" fontId="28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top" wrapText="1"/>
    </xf>
    <xf numFmtId="0" fontId="11" fillId="3" borderId="0" xfId="0" applyFont="1" applyFill="1" applyAlignment="1"/>
    <xf numFmtId="0" fontId="28" fillId="3" borderId="19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28" fillId="3" borderId="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0" fillId="3" borderId="0" xfId="0" applyFont="1" applyFill="1"/>
    <xf numFmtId="0" fontId="11" fillId="3" borderId="0" xfId="0" applyFont="1" applyFill="1" applyAlignment="1">
      <alignment horizontal="right"/>
    </xf>
    <xf numFmtId="0" fontId="30" fillId="0" borderId="0" xfId="0" applyFont="1" applyFill="1"/>
    <xf numFmtId="0" fontId="30" fillId="0" borderId="24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18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1" fillId="0" borderId="0" xfId="0" applyFont="1" applyFill="1"/>
    <xf numFmtId="0" fontId="28" fillId="0" borderId="3" xfId="0" applyFont="1" applyFill="1" applyBorder="1" applyAlignment="1">
      <alignment horizontal="right" vertical="center" wrapText="1"/>
    </xf>
    <xf numFmtId="0" fontId="28" fillId="0" borderId="0" xfId="0" applyFont="1" applyFill="1" applyBorder="1" applyAlignment="1">
      <alignment horizontal="center" wrapText="1"/>
    </xf>
    <xf numFmtId="4" fontId="40" fillId="0" borderId="0" xfId="0" applyNumberFormat="1" applyFont="1" applyFill="1" applyBorder="1" applyAlignment="1">
      <alignment horizontal="center" wrapText="1"/>
    </xf>
    <xf numFmtId="0" fontId="28" fillId="0" borderId="8" xfId="0" applyFont="1" applyFill="1" applyBorder="1" applyAlignment="1">
      <alignment horizontal="center" wrapText="1"/>
    </xf>
    <xf numFmtId="0" fontId="40" fillId="0" borderId="10" xfId="0" applyFont="1" applyFill="1" applyBorder="1" applyAlignment="1">
      <alignment horizontal="righ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32" fillId="0" borderId="27" xfId="0" applyFont="1" applyFill="1" applyBorder="1" applyAlignment="1">
      <alignment horizontal="left" wrapText="1"/>
    </xf>
    <xf numFmtId="0" fontId="32" fillId="3" borderId="0" xfId="0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wrapText="1"/>
    </xf>
    <xf numFmtId="0" fontId="11" fillId="3" borderId="0" xfId="0" applyFont="1" applyFill="1" applyAlignment="1">
      <alignment wrapText="1"/>
    </xf>
    <xf numFmtId="0" fontId="51" fillId="3" borderId="0" xfId="0" applyFont="1" applyFill="1" applyBorder="1" applyAlignment="1">
      <alignment horizontal="center" vertical="top" wrapText="1"/>
    </xf>
    <xf numFmtId="1" fontId="11" fillId="3" borderId="26" xfId="0" applyNumberFormat="1" applyFont="1" applyFill="1" applyBorder="1" applyAlignment="1">
      <alignment horizontal="center" vertical="center" wrapText="1"/>
    </xf>
    <xf numFmtId="2" fontId="40" fillId="3" borderId="14" xfId="0" applyNumberFormat="1" applyFont="1" applyFill="1" applyBorder="1" applyAlignment="1">
      <alignment horizontal="center" vertical="center" wrapText="1"/>
    </xf>
    <xf numFmtId="4" fontId="40" fillId="3" borderId="4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65" fontId="40" fillId="3" borderId="4" xfId="0" applyNumberFormat="1" applyFont="1" applyFill="1" applyBorder="1" applyAlignment="1">
      <alignment horizontal="center" vertical="center" wrapText="1"/>
    </xf>
    <xf numFmtId="168" fontId="40" fillId="0" borderId="4" xfId="0" applyNumberFormat="1" applyFont="1" applyFill="1" applyBorder="1" applyAlignment="1">
      <alignment horizontal="center" vertical="center" wrapText="1"/>
    </xf>
    <xf numFmtId="0" fontId="32" fillId="3" borderId="0" xfId="0" applyFont="1" applyFill="1" applyBorder="1" applyAlignment="1">
      <alignment wrapText="1"/>
    </xf>
    <xf numFmtId="4" fontId="11" fillId="3" borderId="12" xfId="0" applyNumberFormat="1" applyFont="1" applyFill="1" applyBorder="1" applyAlignment="1">
      <alignment horizontal="center" vertical="center" wrapText="1"/>
    </xf>
    <xf numFmtId="0" fontId="54" fillId="3" borderId="0" xfId="0" applyFont="1" applyFill="1"/>
    <xf numFmtId="4" fontId="40" fillId="0" borderId="12" xfId="0" applyNumberFormat="1" applyFont="1" applyFill="1" applyBorder="1" applyAlignment="1">
      <alignment horizontal="center" vertical="center" wrapText="1"/>
    </xf>
    <xf numFmtId="0" fontId="54" fillId="0" borderId="0" xfId="0" applyFont="1" applyFill="1"/>
    <xf numFmtId="1" fontId="30" fillId="0" borderId="11" xfId="0" applyNumberFormat="1" applyFont="1" applyFill="1" applyBorder="1" applyAlignment="1">
      <alignment horizontal="center" vertical="center" wrapText="1"/>
    </xf>
    <xf numFmtId="1" fontId="30" fillId="3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28" fillId="3" borderId="0" xfId="11" applyFont="1" applyFill="1"/>
    <xf numFmtId="0" fontId="30" fillId="3" borderId="0" xfId="11" applyFont="1" applyFill="1"/>
    <xf numFmtId="9" fontId="30" fillId="3" borderId="0" xfId="16" applyNumberFormat="1" applyFont="1" applyFill="1" applyAlignment="1">
      <alignment horizontal="left"/>
    </xf>
    <xf numFmtId="0" fontId="48" fillId="0" borderId="43" xfId="22" applyNumberFormat="1" applyFont="1" applyBorder="1" applyAlignment="1">
      <alignment horizontal="right" vertical="center"/>
    </xf>
    <xf numFmtId="0" fontId="48" fillId="0" borderId="44" xfId="22" applyNumberFormat="1" applyFont="1" applyBorder="1" applyAlignment="1">
      <alignment horizontal="right" vertical="center"/>
    </xf>
    <xf numFmtId="0" fontId="28" fillId="0" borderId="2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7" fillId="0" borderId="0" xfId="0" applyFont="1" applyFill="1"/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0" fontId="26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28" fillId="0" borderId="0" xfId="0" applyFont="1" applyFill="1"/>
    <xf numFmtId="0" fontId="28" fillId="0" borderId="0" xfId="11" applyFont="1" applyFill="1"/>
    <xf numFmtId="0" fontId="30" fillId="0" borderId="0" xfId="11" applyFont="1" applyFill="1"/>
    <xf numFmtId="0" fontId="30" fillId="0" borderId="0" xfId="11" applyFont="1" applyFill="1" applyAlignment="1">
      <alignment horizontal="left"/>
    </xf>
    <xf numFmtId="0" fontId="30" fillId="0" borderId="0" xfId="11" applyFont="1" applyFill="1" applyAlignment="1"/>
    <xf numFmtId="167" fontId="30" fillId="0" borderId="0" xfId="11" applyNumberFormat="1" applyFont="1" applyFill="1"/>
    <xf numFmtId="9" fontId="30" fillId="0" borderId="0" xfId="16" applyNumberFormat="1" applyFont="1" applyFill="1" applyAlignment="1">
      <alignment horizontal="left"/>
    </xf>
    <xf numFmtId="2" fontId="50" fillId="0" borderId="1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40" fillId="0" borderId="14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49" fillId="0" borderId="0" xfId="0" applyFont="1" applyFill="1" applyAlignment="1">
      <alignment horizontal="right"/>
    </xf>
    <xf numFmtId="49" fontId="30" fillId="0" borderId="36" xfId="0" applyNumberFormat="1" applyFont="1" applyFill="1" applyBorder="1" applyAlignment="1">
      <alignment horizontal="center" vertical="center" wrapText="1"/>
    </xf>
    <xf numFmtId="49" fontId="28" fillId="0" borderId="35" xfId="0" applyNumberFormat="1" applyFont="1" applyFill="1" applyBorder="1" applyAlignment="1">
      <alignment horizontal="center" vertical="center" wrapText="1"/>
    </xf>
    <xf numFmtId="49" fontId="28" fillId="0" borderId="34" xfId="0" applyNumberFormat="1" applyFont="1" applyFill="1" applyBorder="1" applyAlignment="1">
      <alignment horizontal="center" vertical="center" wrapText="1"/>
    </xf>
    <xf numFmtId="49" fontId="30" fillId="0" borderId="13" xfId="0" applyNumberFormat="1" applyFont="1" applyFill="1" applyBorder="1" applyAlignment="1">
      <alignment horizontal="center" vertical="center" wrapText="1"/>
    </xf>
    <xf numFmtId="49" fontId="30" fillId="0" borderId="31" xfId="0" applyNumberFormat="1" applyFont="1" applyFill="1" applyBorder="1" applyAlignment="1">
      <alignment horizontal="center" vertical="center" wrapText="1"/>
    </xf>
    <xf numFmtId="49" fontId="30" fillId="0" borderId="28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1" fontId="28" fillId="0" borderId="13" xfId="0" applyNumberFormat="1" applyFont="1" applyFill="1" applyBorder="1" applyAlignment="1">
      <alignment horizontal="center" vertical="center" wrapText="1"/>
    </xf>
    <xf numFmtId="0" fontId="57" fillId="0" borderId="0" xfId="0" applyFont="1" applyFill="1"/>
    <xf numFmtId="165" fontId="57" fillId="0" borderId="12" xfId="0" applyNumberFormat="1" applyFont="1" applyFill="1" applyBorder="1" applyAlignment="1">
      <alignment horizontal="center" vertical="center" wrapText="1"/>
    </xf>
    <xf numFmtId="1" fontId="30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32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wrapText="1"/>
    </xf>
    <xf numFmtId="0" fontId="51" fillId="0" borderId="0" xfId="0" applyFont="1" applyFill="1" applyBorder="1" applyAlignment="1">
      <alignment horizontal="center" vertical="top" wrapText="1"/>
    </xf>
    <xf numFmtId="1" fontId="11" fillId="0" borderId="26" xfId="0" applyNumberFormat="1" applyFont="1" applyFill="1" applyBorder="1" applyAlignment="1">
      <alignment horizontal="center" vertical="center" wrapText="1"/>
    </xf>
    <xf numFmtId="4" fontId="40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5" fontId="40" fillId="0" borderId="4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26" fillId="0" borderId="2" xfId="0" applyFont="1" applyBorder="1"/>
    <xf numFmtId="0" fontId="26" fillId="0" borderId="2" xfId="0" applyFont="1" applyBorder="1" applyAlignment="1">
      <alignment vertical="center"/>
    </xf>
    <xf numFmtId="1" fontId="26" fillId="0" borderId="0" xfId="0" applyNumberFormat="1" applyFont="1"/>
    <xf numFmtId="4" fontId="26" fillId="0" borderId="0" xfId="0" applyNumberFormat="1" applyFont="1"/>
    <xf numFmtId="0" fontId="26" fillId="0" borderId="2" xfId="0" applyFont="1" applyBorder="1" applyAlignment="1">
      <alignment vertical="center"/>
    </xf>
    <xf numFmtId="166" fontId="26" fillId="2" borderId="0" xfId="0" applyNumberFormat="1" applyFont="1" applyFill="1" applyBorder="1" applyAlignment="1">
      <alignment horizontal="center"/>
    </xf>
    <xf numFmtId="0" fontId="26" fillId="0" borderId="2" xfId="0" applyFont="1" applyFill="1" applyBorder="1" applyAlignment="1">
      <alignment vertical="center"/>
    </xf>
    <xf numFmtId="2" fontId="26" fillId="0" borderId="0" xfId="0" applyNumberFormat="1" applyFont="1" applyBorder="1"/>
    <xf numFmtId="0" fontId="26" fillId="0" borderId="0" xfId="0" applyFont="1" applyAlignment="1">
      <alignment wrapText="1"/>
    </xf>
    <xf numFmtId="4" fontId="26" fillId="0" borderId="0" xfId="0" applyNumberFormat="1" applyFont="1" applyBorder="1"/>
    <xf numFmtId="165" fontId="26" fillId="0" borderId="0" xfId="0" applyNumberFormat="1" applyFont="1" applyBorder="1" applyAlignment="1"/>
    <xf numFmtId="4" fontId="26" fillId="0" borderId="0" xfId="0" applyNumberFormat="1" applyFont="1" applyBorder="1" applyAlignment="1"/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26" fillId="0" borderId="0" xfId="0" applyFont="1" applyBorder="1" applyAlignment="1"/>
    <xf numFmtId="0" fontId="26" fillId="0" borderId="0" xfId="0" applyFont="1" applyBorder="1" applyAlignment="1">
      <alignment vertical="center"/>
    </xf>
    <xf numFmtId="0" fontId="0" fillId="0" borderId="0" xfId="0" applyFont="1" applyAlignment="1">
      <alignment wrapText="1"/>
    </xf>
    <xf numFmtId="0" fontId="9" fillId="0" borderId="0" xfId="0" applyFont="1" applyBorder="1" applyAlignment="1">
      <alignment horizontal="left" wrapText="1"/>
    </xf>
    <xf numFmtId="0" fontId="55" fillId="0" borderId="0" xfId="0" applyFont="1" applyFill="1"/>
    <xf numFmtId="0" fontId="55" fillId="0" borderId="0" xfId="0" applyFont="1" applyFill="1" applyAlignment="1">
      <alignment horizontal="right"/>
    </xf>
    <xf numFmtId="0" fontId="55" fillId="0" borderId="0" xfId="0" applyFont="1" applyFill="1" applyAlignment="1">
      <alignment horizontal="center"/>
    </xf>
    <xf numFmtId="0" fontId="55" fillId="0" borderId="0" xfId="0" applyFont="1" applyFill="1" applyAlignment="1">
      <alignment horizontal="center" vertical="top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6" fillId="0" borderId="0" xfId="0" applyFont="1" applyBorder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0" fontId="11" fillId="0" borderId="0" xfId="0" applyFont="1" applyAlignment="1">
      <alignment horizontal="left" vertical="top" wrapText="1"/>
    </xf>
    <xf numFmtId="0" fontId="55" fillId="3" borderId="0" xfId="0" applyFont="1" applyFill="1"/>
    <xf numFmtId="0" fontId="55" fillId="3" borderId="0" xfId="0" applyFont="1" applyFill="1" applyAlignment="1">
      <alignment horizontal="right"/>
    </xf>
    <xf numFmtId="0" fontId="55" fillId="3" borderId="0" xfId="0" applyFont="1" applyFill="1" applyAlignment="1">
      <alignment horizontal="center"/>
    </xf>
    <xf numFmtId="0" fontId="55" fillId="3" borderId="0" xfId="0" applyFont="1" applyFill="1" applyAlignment="1">
      <alignment horizontal="center" vertical="top"/>
    </xf>
    <xf numFmtId="0" fontId="55" fillId="3" borderId="0" xfId="11" applyFont="1" applyFill="1"/>
    <xf numFmtId="0" fontId="55" fillId="3" borderId="0" xfId="11" applyFont="1" applyFill="1" applyAlignment="1">
      <alignment horizontal="left"/>
    </xf>
    <xf numFmtId="0" fontId="55" fillId="3" borderId="0" xfId="11" applyFont="1" applyFill="1" applyAlignment="1"/>
    <xf numFmtId="167" fontId="55" fillId="3" borderId="0" xfId="11" applyNumberFormat="1" applyFont="1" applyFill="1"/>
    <xf numFmtId="9" fontId="55" fillId="3" borderId="0" xfId="16" applyNumberFormat="1" applyFont="1" applyFill="1" applyAlignment="1">
      <alignment horizontal="left"/>
    </xf>
    <xf numFmtId="0" fontId="26" fillId="0" borderId="0" xfId="0" applyFont="1" applyBorder="1" applyAlignment="1">
      <alignment horizontal="center"/>
    </xf>
    <xf numFmtId="0" fontId="26" fillId="0" borderId="2" xfId="0" applyFont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169" fontId="39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right" wrapText="1"/>
    </xf>
    <xf numFmtId="0" fontId="36" fillId="0" borderId="4" xfId="0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63" fillId="0" borderId="0" xfId="0" applyFont="1" applyFill="1"/>
    <xf numFmtId="0" fontId="63" fillId="0" borderId="0" xfId="0" applyFont="1"/>
    <xf numFmtId="0" fontId="34" fillId="0" borderId="0" xfId="0" applyFont="1" applyFill="1" applyAlignment="1">
      <alignment horizontal="left"/>
    </xf>
    <xf numFmtId="0" fontId="36" fillId="0" borderId="0" xfId="0" applyFont="1" applyFill="1"/>
    <xf numFmtId="0" fontId="60" fillId="0" borderId="0" xfId="0" applyFont="1" applyFill="1"/>
    <xf numFmtId="0" fontId="63" fillId="0" borderId="0" xfId="0" applyFont="1" applyFill="1" applyAlignment="1">
      <alignment horizontal="right"/>
    </xf>
    <xf numFmtId="0" fontId="63" fillId="0" borderId="0" xfId="0" applyFont="1" applyFill="1" applyAlignment="1">
      <alignment horizontal="left"/>
    </xf>
    <xf numFmtId="0" fontId="64" fillId="0" borderId="0" xfId="0" applyFont="1" applyFill="1"/>
    <xf numFmtId="0" fontId="65" fillId="0" borderId="0" xfId="0" applyFont="1" applyFill="1"/>
    <xf numFmtId="0" fontId="37" fillId="0" borderId="30" xfId="0" applyFont="1" applyFill="1" applyBorder="1" applyAlignment="1">
      <alignment horizontal="center" vertical="center" wrapText="1"/>
    </xf>
    <xf numFmtId="0" fontId="33" fillId="0" borderId="30" xfId="0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/>
    </xf>
    <xf numFmtId="0" fontId="66" fillId="0" borderId="20" xfId="0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16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/>
    </xf>
    <xf numFmtId="0" fontId="63" fillId="2" borderId="0" xfId="0" applyFont="1" applyFill="1"/>
    <xf numFmtId="169" fontId="63" fillId="0" borderId="0" xfId="0" applyNumberFormat="1" applyFont="1"/>
    <xf numFmtId="0" fontId="65" fillId="0" borderId="2" xfId="0" applyFont="1" applyFill="1" applyBorder="1" applyAlignment="1">
      <alignment horizontal="center" vertical="center"/>
    </xf>
    <xf numFmtId="0" fontId="63" fillId="0" borderId="0" xfId="0" applyFont="1" applyBorder="1"/>
    <xf numFmtId="0" fontId="64" fillId="0" borderId="0" xfId="0" applyFont="1"/>
    <xf numFmtId="0" fontId="61" fillId="0" borderId="0" xfId="0" applyFont="1"/>
    <xf numFmtId="0" fontId="26" fillId="0" borderId="2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56" fillId="0" borderId="0" xfId="0" applyFont="1" applyBorder="1" applyAlignment="1">
      <alignment vertical="center"/>
    </xf>
    <xf numFmtId="0" fontId="58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58" fillId="0" borderId="4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66" fillId="0" borderId="18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169" fontId="65" fillId="0" borderId="20" xfId="0" applyNumberFormat="1" applyFont="1" applyFill="1" applyBorder="1" applyAlignment="1">
      <alignment vertical="center"/>
    </xf>
    <xf numFmtId="0" fontId="0" fillId="0" borderId="19" xfId="0" applyBorder="1" applyAlignment="1"/>
    <xf numFmtId="0" fontId="0" fillId="0" borderId="16" xfId="0" applyBorder="1" applyAlignment="1"/>
    <xf numFmtId="0" fontId="0" fillId="0" borderId="18" xfId="0" applyBorder="1" applyAlignment="1"/>
    <xf numFmtId="0" fontId="0" fillId="0" borderId="0" xfId="0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0" xfId="0" applyBorder="1" applyAlignment="1"/>
    <xf numFmtId="0" fontId="65" fillId="0" borderId="20" xfId="0" applyFont="1" applyFill="1" applyBorder="1" applyAlignment="1">
      <alignment vertical="center"/>
    </xf>
    <xf numFmtId="0" fontId="65" fillId="0" borderId="19" xfId="0" applyFont="1" applyFill="1" applyBorder="1" applyAlignment="1">
      <alignment vertical="center"/>
    </xf>
    <xf numFmtId="0" fontId="65" fillId="0" borderId="16" xfId="0" applyFont="1" applyFill="1" applyBorder="1" applyAlignment="1">
      <alignment vertical="center"/>
    </xf>
    <xf numFmtId="0" fontId="65" fillId="0" borderId="18" xfId="0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8" xfId="0" applyFont="1" applyFill="1" applyBorder="1" applyAlignment="1">
      <alignment vertical="center"/>
    </xf>
    <xf numFmtId="0" fontId="65" fillId="0" borderId="9" xfId="0" applyFont="1" applyFill="1" applyBorder="1" applyAlignment="1">
      <alignment vertical="center"/>
    </xf>
    <xf numFmtId="0" fontId="65" fillId="0" borderId="1" xfId="0" applyFont="1" applyFill="1" applyBorder="1" applyAlignment="1">
      <alignment vertical="center"/>
    </xf>
    <xf numFmtId="0" fontId="65" fillId="0" borderId="10" xfId="0" applyFont="1" applyFill="1" applyBorder="1" applyAlignment="1">
      <alignment vertical="center"/>
    </xf>
    <xf numFmtId="0" fontId="9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28" fillId="0" borderId="19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43" xfId="0" applyNumberFormat="1" applyFont="1" applyBorder="1" applyAlignment="1">
      <alignment horizontal="right" vertical="center"/>
    </xf>
    <xf numFmtId="0" fontId="26" fillId="0" borderId="44" xfId="0" applyNumberFormat="1" applyFont="1" applyBorder="1" applyAlignment="1">
      <alignment horizontal="right" vertical="center"/>
    </xf>
    <xf numFmtId="0" fontId="66" fillId="0" borderId="31" xfId="0" applyFont="1" applyFill="1" applyBorder="1" applyAlignment="1">
      <alignment vertical="center"/>
    </xf>
    <xf numFmtId="0" fontId="66" fillId="0" borderId="30" xfId="0" applyFont="1" applyFill="1" applyBorder="1" applyAlignment="1">
      <alignment vertical="center"/>
    </xf>
    <xf numFmtId="0" fontId="66" fillId="0" borderId="24" xfId="0" applyFont="1" applyFill="1" applyBorder="1" applyAlignment="1">
      <alignment vertical="center"/>
    </xf>
    <xf numFmtId="0" fontId="72" fillId="0" borderId="0" xfId="0" applyFont="1" applyFill="1"/>
    <xf numFmtId="4" fontId="26" fillId="0" borderId="2" xfId="0" applyNumberFormat="1" applyFont="1" applyBorder="1"/>
    <xf numFmtId="0" fontId="73" fillId="0" borderId="2" xfId="0" applyFont="1" applyBorder="1"/>
    <xf numFmtId="4" fontId="73" fillId="0" borderId="0" xfId="0" applyNumberFormat="1" applyFont="1"/>
    <xf numFmtId="0" fontId="4" fillId="0" borderId="0" xfId="0" applyFont="1" applyAlignment="1">
      <alignment vertical="center" wrapText="1"/>
    </xf>
    <xf numFmtId="0" fontId="7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74" fillId="0" borderId="0" xfId="0" applyFont="1" applyAlignment="1">
      <alignment horizontal="center" vertical="center" wrapText="1"/>
    </xf>
    <xf numFmtId="166" fontId="28" fillId="0" borderId="12" xfId="0" applyNumberFormat="1" applyFont="1" applyFill="1" applyBorder="1" applyAlignment="1">
      <alignment horizontal="center" vertical="center" wrapText="1"/>
    </xf>
    <xf numFmtId="171" fontId="0" fillId="0" borderId="0" xfId="0" applyNumberFormat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0" fontId="26" fillId="0" borderId="0" xfId="0" applyFont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/>
    </xf>
    <xf numFmtId="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" fontId="6" fillId="0" borderId="2" xfId="0" applyNumberFormat="1" applyFont="1" applyFill="1" applyBorder="1" applyAlignment="1">
      <alignment horizontal="center" vertical="center"/>
    </xf>
    <xf numFmtId="0" fontId="56" fillId="0" borderId="3" xfId="0" applyFont="1" applyBorder="1" applyAlignment="1">
      <alignment horizontal="left" vertical="center" wrapText="1"/>
    </xf>
    <xf numFmtId="0" fontId="56" fillId="0" borderId="4" xfId="0" applyFont="1" applyBorder="1" applyAlignment="1">
      <alignment horizontal="left" vertical="center" wrapText="1"/>
    </xf>
    <xf numFmtId="4" fontId="56" fillId="0" borderId="2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164" fontId="26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164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26" fillId="0" borderId="0" xfId="0" applyFont="1" applyAlignment="1"/>
    <xf numFmtId="0" fontId="49" fillId="0" borderId="0" xfId="0" applyFont="1" applyAlignment="1">
      <alignment horizontal="left" vertical="top" wrapText="1"/>
    </xf>
    <xf numFmtId="0" fontId="49" fillId="0" borderId="0" xfId="0" applyFont="1" applyAlignment="1">
      <alignment horizontal="left" vertical="center" wrapText="1"/>
    </xf>
    <xf numFmtId="1" fontId="31" fillId="0" borderId="0" xfId="0" applyNumberFormat="1" applyFont="1" applyAlignment="1">
      <alignment horizontal="left" vertical="center" wrapText="1"/>
    </xf>
    <xf numFmtId="1" fontId="27" fillId="0" borderId="0" xfId="0" applyNumberFormat="1" applyFont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26" fillId="0" borderId="4" xfId="0" applyFont="1" applyBorder="1" applyAlignment="1">
      <alignment vertical="center" wrapText="1"/>
    </xf>
    <xf numFmtId="165" fontId="26" fillId="0" borderId="0" xfId="0" applyNumberFormat="1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3" fillId="0" borderId="2" xfId="0" applyFont="1" applyBorder="1" applyAlignment="1">
      <alignment horizontal="left"/>
    </xf>
    <xf numFmtId="0" fontId="26" fillId="0" borderId="2" xfId="0" applyFont="1" applyBorder="1" applyAlignment="1">
      <alignment horizontal="left"/>
    </xf>
    <xf numFmtId="0" fontId="73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26" fillId="0" borderId="19" xfId="0" applyFont="1" applyBorder="1" applyAlignment="1">
      <alignment horizontal="right"/>
    </xf>
    <xf numFmtId="0" fontId="26" fillId="0" borderId="0" xfId="0" applyFont="1" applyAlignment="1">
      <alignment horizontal="right"/>
    </xf>
    <xf numFmtId="0" fontId="26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1" fontId="35" fillId="0" borderId="25" xfId="0" applyNumberFormat="1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horizontal="center" vertical="center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16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169" fontId="33" fillId="0" borderId="33" xfId="0" applyNumberFormat="1" applyFont="1" applyFill="1" applyBorder="1" applyAlignment="1">
      <alignment horizontal="center" vertical="center" wrapText="1"/>
    </xf>
    <xf numFmtId="169" fontId="33" fillId="0" borderId="23" xfId="0" applyNumberFormat="1" applyFont="1" applyFill="1" applyBorder="1" applyAlignment="1">
      <alignment horizontal="center" vertical="center" wrapText="1"/>
    </xf>
    <xf numFmtId="0" fontId="58" fillId="0" borderId="19" xfId="0" applyFont="1" applyFill="1" applyBorder="1" applyAlignment="1">
      <alignment vertical="center" wrapText="1"/>
    </xf>
    <xf numFmtId="0" fontId="58" fillId="0" borderId="18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vertical="center" wrapText="1"/>
    </xf>
    <xf numFmtId="0" fontId="58" fillId="0" borderId="8" xfId="0" applyFont="1" applyFill="1" applyBorder="1" applyAlignment="1">
      <alignment vertical="center" wrapText="1"/>
    </xf>
    <xf numFmtId="0" fontId="58" fillId="0" borderId="9" xfId="0" applyFont="1" applyFill="1" applyBorder="1" applyAlignment="1">
      <alignment vertical="center" wrapText="1"/>
    </xf>
    <xf numFmtId="0" fontId="58" fillId="0" borderId="1" xfId="0" applyFont="1" applyFill="1" applyBorder="1" applyAlignment="1">
      <alignment vertical="center" wrapText="1"/>
    </xf>
    <xf numFmtId="0" fontId="58" fillId="0" borderId="10" xfId="0" applyFont="1" applyFill="1" applyBorder="1" applyAlignment="1">
      <alignment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4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right" vertical="center" wrapText="1"/>
    </xf>
    <xf numFmtId="0" fontId="34" fillId="0" borderId="5" xfId="0" applyFont="1" applyFill="1" applyBorder="1" applyAlignment="1">
      <alignment horizontal="righ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vertical="center" wrapText="1"/>
    </xf>
    <xf numFmtId="0" fontId="35" fillId="0" borderId="5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  <xf numFmtId="2" fontId="58" fillId="0" borderId="14" xfId="0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vertical="center" wrapText="1"/>
    </xf>
    <xf numFmtId="0" fontId="47" fillId="0" borderId="0" xfId="0" applyFont="1" applyFill="1" applyBorder="1" applyAlignment="1">
      <alignment vertical="center" wrapText="1"/>
    </xf>
    <xf numFmtId="49" fontId="28" fillId="0" borderId="35" xfId="0" applyNumberFormat="1" applyFont="1" applyFill="1" applyBorder="1" applyAlignment="1">
      <alignment horizontal="center" vertical="center" wrapText="1"/>
    </xf>
    <xf numFmtId="49" fontId="30" fillId="0" borderId="31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9" fillId="2" borderId="1" xfId="0" applyFont="1" applyFill="1" applyBorder="1"/>
    <xf numFmtId="0" fontId="29" fillId="2" borderId="10" xfId="0" applyFont="1" applyFill="1" applyBorder="1"/>
    <xf numFmtId="1" fontId="30" fillId="0" borderId="17" xfId="0" applyNumberFormat="1" applyFont="1" applyFill="1" applyBorder="1" applyAlignment="1">
      <alignment horizontal="center" vertical="center" wrapText="1"/>
    </xf>
    <xf numFmtId="1" fontId="30" fillId="0" borderId="15" xfId="0" applyNumberFormat="1" applyFont="1" applyFill="1" applyBorder="1" applyAlignment="1">
      <alignment horizontal="center" vertical="center" wrapText="1"/>
    </xf>
    <xf numFmtId="4" fontId="26" fillId="3" borderId="16" xfId="0" applyNumberFormat="1" applyFont="1" applyFill="1" applyBorder="1" applyAlignment="1">
      <alignment horizontal="center" vertical="center" wrapText="1"/>
    </xf>
    <xf numFmtId="4" fontId="26" fillId="3" borderId="1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58" fillId="0" borderId="3" xfId="0" applyFont="1" applyFill="1" applyBorder="1" applyAlignment="1">
      <alignment horizontal="center" vertical="center" wrapText="1"/>
    </xf>
    <xf numFmtId="0" fontId="58" fillId="0" borderId="5" xfId="0" applyFont="1" applyFill="1" applyBorder="1" applyAlignment="1">
      <alignment horizontal="center" vertical="center" wrapText="1"/>
    </xf>
    <xf numFmtId="0" fontId="58" fillId="0" borderId="4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vertical="center" wrapText="1"/>
    </xf>
    <xf numFmtId="0" fontId="40" fillId="0" borderId="5" xfId="0" applyFont="1" applyFill="1" applyBorder="1" applyAlignment="1">
      <alignment vertical="center" wrapText="1"/>
    </xf>
    <xf numFmtId="0" fontId="40" fillId="0" borderId="4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20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wrapText="1"/>
    </xf>
    <xf numFmtId="0" fontId="32" fillId="0" borderId="5" xfId="0" applyFont="1" applyFill="1" applyBorder="1" applyAlignment="1">
      <alignment wrapText="1"/>
    </xf>
    <xf numFmtId="0" fontId="32" fillId="0" borderId="4" xfId="0" applyFont="1" applyFill="1" applyBorder="1" applyAlignment="1">
      <alignment wrapText="1"/>
    </xf>
    <xf numFmtId="3" fontId="28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5" xfId="0" applyFont="1" applyFill="1" applyBorder="1" applyAlignment="1">
      <alignment horizontal="center" vertical="center" wrapText="1"/>
    </xf>
    <xf numFmtId="0" fontId="57" fillId="0" borderId="4" xfId="0" applyFont="1" applyFill="1" applyBorder="1" applyAlignment="1">
      <alignment horizontal="center" vertical="center" wrapText="1"/>
    </xf>
    <xf numFmtId="0" fontId="66" fillId="0" borderId="31" xfId="0" applyFont="1" applyFill="1" applyBorder="1" applyAlignment="1">
      <alignment horizontal="center" vertical="center"/>
    </xf>
    <xf numFmtId="0" fontId="66" fillId="0" borderId="24" xfId="0" applyFont="1" applyFill="1" applyBorder="1" applyAlignment="1">
      <alignment horizontal="center" vertical="center"/>
    </xf>
    <xf numFmtId="0" fontId="66" fillId="0" borderId="30" xfId="0" applyFont="1" applyFill="1" applyBorder="1" applyAlignment="1">
      <alignment horizontal="center" vertical="center"/>
    </xf>
    <xf numFmtId="0" fontId="57" fillId="0" borderId="2" xfId="0" applyFont="1" applyBorder="1" applyAlignment="1">
      <alignment horizontal="center" vertical="center" wrapText="1"/>
    </xf>
    <xf numFmtId="1" fontId="62" fillId="0" borderId="2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5" fillId="0" borderId="9" xfId="0" applyFont="1" applyFill="1" applyBorder="1" applyAlignment="1">
      <alignment horizontal="center" vertical="center"/>
    </xf>
    <xf numFmtId="0" fontId="65" fillId="0" borderId="1" xfId="0" applyFont="1" applyFill="1" applyBorder="1" applyAlignment="1">
      <alignment horizontal="center" vertical="center"/>
    </xf>
    <xf numFmtId="0" fontId="65" fillId="0" borderId="10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62" fillId="0" borderId="10" xfId="0" applyFont="1" applyFill="1" applyBorder="1" applyAlignment="1">
      <alignment horizontal="center" vertical="center" wrapText="1"/>
    </xf>
    <xf numFmtId="170" fontId="0" fillId="0" borderId="18" xfId="0" applyNumberFormat="1" applyBorder="1" applyAlignment="1">
      <alignment horizontal="center" vertical="center"/>
    </xf>
    <xf numFmtId="170" fontId="0" fillId="0" borderId="0" xfId="0" applyNumberFormat="1" applyBorder="1" applyAlignment="1">
      <alignment horizontal="center" vertical="center"/>
    </xf>
    <xf numFmtId="170" fontId="0" fillId="0" borderId="8" xfId="0" applyNumberFormat="1" applyBorder="1" applyAlignment="1">
      <alignment horizontal="center" vertical="center"/>
    </xf>
    <xf numFmtId="170" fontId="0" fillId="0" borderId="9" xfId="0" applyNumberFormat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170" fontId="0" fillId="0" borderId="10" xfId="0" applyNumberFormat="1" applyBorder="1" applyAlignment="1">
      <alignment horizontal="center" vertical="center"/>
    </xf>
    <xf numFmtId="0" fontId="65" fillId="0" borderId="18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65" fillId="0" borderId="8" xfId="0" applyFont="1" applyFill="1" applyBorder="1" applyAlignment="1">
      <alignment horizontal="center" vertical="center"/>
    </xf>
    <xf numFmtId="0" fontId="35" fillId="0" borderId="1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63" fillId="0" borderId="0" xfId="0" applyFont="1" applyFill="1" applyAlignment="1">
      <alignment wrapText="1"/>
    </xf>
    <xf numFmtId="0" fontId="6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2" fillId="0" borderId="5" xfId="0" applyFont="1" applyFill="1" applyBorder="1" applyAlignment="1">
      <alignment horizontal="center" vertical="top"/>
    </xf>
    <xf numFmtId="0" fontId="38" fillId="0" borderId="2" xfId="0" applyFont="1" applyFill="1" applyBorder="1" applyAlignment="1">
      <alignment horizontal="center" vertical="center" wrapText="1"/>
    </xf>
    <xf numFmtId="0" fontId="38" fillId="0" borderId="31" xfId="0" applyFont="1" applyFill="1" applyBorder="1" applyAlignment="1">
      <alignment horizontal="center" vertical="center" wrapText="1"/>
    </xf>
    <xf numFmtId="0" fontId="35" fillId="0" borderId="30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8" xfId="0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right" vertical="center" wrapText="1"/>
    </xf>
    <xf numFmtId="1" fontId="68" fillId="0" borderId="2" xfId="0" applyNumberFormat="1" applyFont="1" applyFill="1" applyBorder="1" applyAlignment="1">
      <alignment horizontal="center" vertical="center"/>
    </xf>
    <xf numFmtId="0" fontId="62" fillId="0" borderId="20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16" xfId="0" applyFont="1" applyFill="1" applyBorder="1" applyAlignment="1">
      <alignment horizontal="center" vertical="center" wrapText="1"/>
    </xf>
    <xf numFmtId="170" fontId="0" fillId="0" borderId="20" xfId="0" applyNumberFormat="1" applyBorder="1" applyAlignment="1">
      <alignment horizontal="center" vertical="center"/>
    </xf>
    <xf numFmtId="170" fontId="0" fillId="0" borderId="19" xfId="0" applyNumberFormat="1" applyBorder="1" applyAlignment="1">
      <alignment horizontal="center" vertical="center"/>
    </xf>
    <xf numFmtId="170" fontId="0" fillId="0" borderId="16" xfId="0" applyNumberFormat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top" wrapText="1"/>
    </xf>
    <xf numFmtId="0" fontId="26" fillId="0" borderId="5" xfId="0" applyFont="1" applyBorder="1" applyAlignment="1">
      <alignment horizontal="center" wrapText="1"/>
    </xf>
    <xf numFmtId="0" fontId="26" fillId="0" borderId="4" xfId="0" applyFont="1" applyBorder="1" applyAlignment="1">
      <alignment horizontal="center" wrapText="1"/>
    </xf>
    <xf numFmtId="0" fontId="30" fillId="3" borderId="20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32" fillId="3" borderId="5" xfId="0" applyFont="1" applyFill="1" applyBorder="1" applyAlignment="1">
      <alignment wrapText="1"/>
    </xf>
    <xf numFmtId="0" fontId="32" fillId="3" borderId="4" xfId="0" applyFont="1" applyFill="1" applyBorder="1" applyAlignment="1">
      <alignment wrapText="1"/>
    </xf>
    <xf numFmtId="0" fontId="30" fillId="3" borderId="3" xfId="0" applyFont="1" applyFill="1" applyBorder="1" applyAlignment="1">
      <alignment horizontal="left" vertical="center" wrapText="1"/>
    </xf>
    <xf numFmtId="0" fontId="30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49" fontId="28" fillId="3" borderId="17" xfId="0" applyNumberFormat="1" applyFont="1" applyFill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55" fillId="3" borderId="0" xfId="0" applyFont="1" applyFill="1" applyAlignment="1">
      <alignment vertical="center" wrapText="1"/>
    </xf>
    <xf numFmtId="0" fontId="46" fillId="0" borderId="0" xfId="0" applyFont="1" applyFill="1" applyBorder="1" applyAlignment="1">
      <alignment vertical="center" wrapText="1"/>
    </xf>
    <xf numFmtId="1" fontId="11" fillId="3" borderId="37" xfId="0" applyNumberFormat="1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49" fontId="42" fillId="3" borderId="38" xfId="0" applyNumberFormat="1" applyFont="1" applyFill="1" applyBorder="1" applyAlignment="1">
      <alignment horizontal="center" vertical="center" wrapText="1"/>
    </xf>
    <xf numFmtId="49" fontId="42" fillId="3" borderId="7" xfId="0" applyNumberFormat="1" applyFont="1" applyFill="1" applyBorder="1" applyAlignment="1">
      <alignment horizontal="center" vertical="center" wrapText="1"/>
    </xf>
    <xf numFmtId="49" fontId="42" fillId="3" borderId="39" xfId="0" applyNumberFormat="1" applyFont="1" applyFill="1" applyBorder="1" applyAlignment="1">
      <alignment horizontal="center" vertical="center" wrapText="1"/>
    </xf>
    <xf numFmtId="49" fontId="28" fillId="3" borderId="9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49" fontId="28" fillId="3" borderId="23" xfId="0" applyNumberFormat="1" applyFont="1" applyFill="1" applyBorder="1" applyAlignment="1">
      <alignment horizontal="center" vertical="center" wrapText="1"/>
    </xf>
    <xf numFmtId="49" fontId="30" fillId="0" borderId="3" xfId="0" applyNumberFormat="1" applyFont="1" applyFill="1" applyBorder="1" applyAlignment="1">
      <alignment horizontal="center" vertical="top" wrapText="1"/>
    </xf>
    <xf numFmtId="49" fontId="30" fillId="0" borderId="5" xfId="0" applyNumberFormat="1" applyFont="1" applyFill="1" applyBorder="1" applyAlignment="1">
      <alignment horizontal="center" vertical="top" wrapText="1"/>
    </xf>
    <xf numFmtId="49" fontId="30" fillId="0" borderId="32" xfId="0" applyNumberFormat="1" applyFont="1" applyFill="1" applyBorder="1" applyAlignment="1">
      <alignment horizontal="center" vertical="top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6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0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horizontal="center" vertical="center" wrapText="1"/>
    </xf>
    <xf numFmtId="2" fontId="40" fillId="3" borderId="28" xfId="0" applyNumberFormat="1" applyFont="1" applyFill="1" applyBorder="1" applyAlignment="1">
      <alignment horizontal="center" vertical="center" wrapText="1"/>
    </xf>
    <xf numFmtId="2" fontId="40" fillId="3" borderId="22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30" fillId="0" borderId="23" xfId="0" applyFont="1" applyFill="1" applyBorder="1" applyAlignment="1">
      <alignment horizontal="center" vertical="top" wrapText="1"/>
    </xf>
    <xf numFmtId="0" fontId="28" fillId="0" borderId="20" xfId="0" applyFont="1" applyFill="1" applyBorder="1" applyAlignment="1">
      <alignment horizontal="center" wrapText="1"/>
    </xf>
    <xf numFmtId="0" fontId="11" fillId="0" borderId="19" xfId="0" applyFont="1" applyFill="1" applyBorder="1" applyAlignment="1">
      <alignment horizontal="center" wrapText="1"/>
    </xf>
    <xf numFmtId="0" fontId="11" fillId="0" borderId="16" xfId="0" applyFont="1" applyFill="1" applyBorder="1" applyAlignment="1">
      <alignment horizontal="center" wrapText="1"/>
    </xf>
    <xf numFmtId="0" fontId="11" fillId="0" borderId="18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0" fontId="42" fillId="0" borderId="18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55" fillId="0" borderId="40" xfId="0" applyFont="1" applyFill="1" applyBorder="1" applyAlignment="1">
      <alignment horizontal="center" vertical="center" wrapText="1"/>
    </xf>
    <xf numFmtId="0" fontId="55" fillId="0" borderId="41" xfId="0" applyFont="1" applyFill="1" applyBorder="1" applyAlignment="1">
      <alignment horizontal="center" vertical="center" wrapText="1"/>
    </xf>
    <xf numFmtId="0" fontId="55" fillId="0" borderId="4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26" fillId="0" borderId="5" xfId="0" applyFont="1" applyFill="1" applyBorder="1" applyAlignment="1">
      <alignment horizontal="center" wrapText="1"/>
    </xf>
    <xf numFmtId="0" fontId="26" fillId="0" borderId="4" xfId="0" applyFont="1" applyFill="1" applyBorder="1" applyAlignment="1">
      <alignment horizontal="center" wrapText="1"/>
    </xf>
    <xf numFmtId="49" fontId="28" fillId="0" borderId="17" xfId="0" applyNumberFormat="1" applyFont="1" applyFill="1" applyBorder="1" applyAlignment="1">
      <alignment horizontal="left" vertical="top" wrapText="1"/>
    </xf>
    <xf numFmtId="0" fontId="14" fillId="0" borderId="19" xfId="0" applyFont="1" applyFill="1" applyBorder="1" applyAlignment="1">
      <alignment horizontal="left" vertical="top" wrapText="1"/>
    </xf>
    <xf numFmtId="0" fontId="30" fillId="0" borderId="0" xfId="0" applyFont="1" applyFill="1" applyAlignment="1">
      <alignment vertical="center" wrapText="1"/>
    </xf>
    <xf numFmtId="0" fontId="45" fillId="0" borderId="0" xfId="0" applyFont="1" applyFill="1" applyBorder="1" applyAlignment="1">
      <alignment vertical="center" wrapText="1"/>
    </xf>
    <xf numFmtId="1" fontId="11" fillId="0" borderId="37" xfId="0" applyNumberFormat="1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49" fontId="42" fillId="0" borderId="38" xfId="0" applyNumberFormat="1" applyFont="1" applyFill="1" applyBorder="1" applyAlignment="1">
      <alignment horizontal="center" vertical="center" wrapText="1"/>
    </xf>
    <xf numFmtId="49" fontId="42" fillId="0" borderId="7" xfId="0" applyNumberFormat="1" applyFont="1" applyFill="1" applyBorder="1" applyAlignment="1">
      <alignment horizontal="center" vertical="center" wrapText="1"/>
    </xf>
    <xf numFmtId="49" fontId="42" fillId="0" borderId="39" xfId="0" applyNumberFormat="1" applyFont="1" applyFill="1" applyBorder="1" applyAlignment="1">
      <alignment horizontal="center" vertical="center" wrapText="1"/>
    </xf>
    <xf numFmtId="49" fontId="28" fillId="0" borderId="9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23" xfId="0" applyNumberFormat="1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1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2" fontId="40" fillId="0" borderId="28" xfId="0" applyNumberFormat="1" applyFont="1" applyFill="1" applyBorder="1" applyAlignment="1">
      <alignment horizontal="center" vertical="center" wrapText="1"/>
    </xf>
    <xf numFmtId="2" fontId="40" fillId="0" borderId="22" xfId="0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5" fillId="0" borderId="0" xfId="0" applyFont="1" applyAlignment="1">
      <alignment horizontal="left"/>
    </xf>
  </cellXfs>
  <cellStyles count="23">
    <cellStyle name="Абзац" xfId="2"/>
    <cellStyle name="Блок" xfId="3"/>
    <cellStyle name="Дата" xfId="4"/>
    <cellStyle name="Денежный 2" xfId="5"/>
    <cellStyle name="ЗаголовокБланка" xfId="6"/>
    <cellStyle name="ЗаголовокТаблицы" xfId="7"/>
    <cellStyle name="ЗвездочкаСноски" xfId="8"/>
    <cellStyle name="Обычный" xfId="0" builtinId="0"/>
    <cellStyle name="Обычный 2" xfId="9"/>
    <cellStyle name="Обычный 2 2" xfId="1"/>
    <cellStyle name="Обычный 3" xfId="10"/>
    <cellStyle name="Обычный_Лист1" xfId="11"/>
    <cellStyle name="Обычный_Лист8" xfId="22"/>
    <cellStyle name="Подпись" xfId="12"/>
    <cellStyle name="Подстрочный" xfId="13"/>
    <cellStyle name="ПоляЗаполнения" xfId="14"/>
    <cellStyle name="Приложение" xfId="15"/>
    <cellStyle name="Процентный 2" xfId="16"/>
    <cellStyle name="Стиль 1" xfId="17"/>
    <cellStyle name="Табличный" xfId="18"/>
    <cellStyle name="ТекстСноски" xfId="19"/>
    <cellStyle name="тика" xfId="20"/>
    <cellStyle name="Финансовый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2306505</xdr:colOff>
      <xdr:row>30</xdr:row>
      <xdr:rowOff>56031</xdr:rowOff>
    </xdr:from>
    <xdr:to>
      <xdr:col>5</xdr:col>
      <xdr:colOff>2095501</xdr:colOff>
      <xdr:row>35</xdr:row>
      <xdr:rowOff>369794</xdr:rowOff>
    </xdr:to>
    <xdr:pic>
      <xdr:nvPicPr>
        <xdr:cNvPr id="1434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49387" y="9995649"/>
          <a:ext cx="3374879" cy="216273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O48"/>
  <sheetViews>
    <sheetView view="pageBreakPreview" zoomScale="85" zoomScaleNormal="70" zoomScaleSheetLayoutView="85" workbookViewId="0">
      <selection activeCell="B20" sqref="B20:C20"/>
    </sheetView>
  </sheetViews>
  <sheetFormatPr defaultColWidth="9.140625" defaultRowHeight="15"/>
  <cols>
    <col min="1" max="1" width="9.140625" style="17"/>
    <col min="2" max="2" width="27.5703125" style="17" customWidth="1"/>
    <col min="3" max="3" width="41.5703125" style="17" customWidth="1"/>
    <col min="4" max="4" width="12.28515625" style="17" customWidth="1"/>
    <col min="5" max="5" width="22.7109375" style="17" hidden="1" customWidth="1"/>
    <col min="6" max="6" width="33" style="17" customWidth="1"/>
    <col min="7" max="7" width="16.42578125" style="17" customWidth="1"/>
    <col min="8" max="8" width="9.7109375" style="17" bestFit="1" customWidth="1"/>
    <col min="9" max="9" width="10.140625" style="17" bestFit="1" customWidth="1"/>
    <col min="10" max="10" width="11.140625" style="17" bestFit="1" customWidth="1"/>
    <col min="11" max="11" width="9.28515625" style="17" bestFit="1" customWidth="1"/>
    <col min="12" max="12" width="12.7109375" style="17" customWidth="1"/>
    <col min="13" max="13" width="9.28515625" style="17" bestFit="1" customWidth="1"/>
    <col min="14" max="16384" width="9.140625" style="17"/>
  </cols>
  <sheetData>
    <row r="1" spans="1:15" ht="3.75" customHeight="1">
      <c r="D1" s="303"/>
      <c r="E1" s="304"/>
      <c r="F1" s="304"/>
    </row>
    <row r="2" spans="1:15">
      <c r="D2" s="304"/>
      <c r="E2" s="304"/>
      <c r="F2" s="304"/>
    </row>
    <row r="3" spans="1:15" ht="15" customHeight="1">
      <c r="D3" s="304"/>
      <c r="E3" s="304"/>
      <c r="F3" s="304"/>
      <c r="I3" s="264"/>
      <c r="J3" s="305"/>
      <c r="K3" s="305"/>
      <c r="L3" s="305"/>
    </row>
    <row r="4" spans="1:15" ht="22.15" customHeight="1">
      <c r="I4" s="305"/>
      <c r="J4" s="305"/>
      <c r="K4" s="305"/>
      <c r="L4" s="305"/>
    </row>
    <row r="5" spans="1:15" ht="19.5" hidden="1" customHeight="1"/>
    <row r="6" spans="1:15" ht="37.15" customHeight="1">
      <c r="A6" s="265" t="s">
        <v>86</v>
      </c>
      <c r="B6" s="265"/>
      <c r="C6" s="265"/>
      <c r="D6" s="265"/>
      <c r="E6" s="265"/>
      <c r="F6" s="265"/>
    </row>
    <row r="7" spans="1:15" ht="31.5" customHeight="1">
      <c r="A7" s="266" t="s">
        <v>0</v>
      </c>
      <c r="B7" s="266"/>
      <c r="C7" s="266"/>
      <c r="D7" s="266"/>
      <c r="E7" s="266"/>
      <c r="F7" s="266"/>
    </row>
    <row r="8" spans="1:15" ht="46.15" customHeight="1">
      <c r="A8" s="267" t="s">
        <v>132</v>
      </c>
      <c r="B8" s="267"/>
      <c r="C8" s="267"/>
      <c r="D8" s="267"/>
      <c r="E8" s="267"/>
      <c r="F8" s="267"/>
    </row>
    <row r="9" spans="1:15" ht="66" customHeight="1">
      <c r="A9" s="268" t="s">
        <v>127</v>
      </c>
      <c r="B9" s="268"/>
      <c r="C9" s="268"/>
      <c r="D9" s="268"/>
      <c r="E9" s="268"/>
      <c r="F9" s="268"/>
    </row>
    <row r="10" spans="1:15" ht="15.75">
      <c r="A10" s="269" t="s">
        <v>1</v>
      </c>
      <c r="B10" s="269"/>
      <c r="C10" s="269"/>
      <c r="D10" s="269"/>
      <c r="E10" s="269"/>
      <c r="F10" s="269"/>
      <c r="G10" s="131"/>
      <c r="H10" s="131"/>
      <c r="I10" s="131"/>
    </row>
    <row r="11" spans="1:15" ht="9" customHeight="1">
      <c r="B11" s="2"/>
      <c r="C11" s="2"/>
      <c r="D11" s="2"/>
      <c r="E11" s="2"/>
      <c r="F11" s="2"/>
      <c r="G11" s="131"/>
      <c r="H11" s="131"/>
      <c r="I11" s="131"/>
    </row>
    <row r="12" spans="1:15" ht="15.75" hidden="1">
      <c r="B12" s="2"/>
      <c r="C12" s="2"/>
      <c r="D12" s="2"/>
      <c r="E12" s="3">
        <v>1.1966000000000001</v>
      </c>
      <c r="F12" s="3"/>
      <c r="G12" s="131"/>
      <c r="H12" s="131"/>
      <c r="I12" s="131"/>
    </row>
    <row r="13" spans="1:15" ht="26.25" customHeight="1">
      <c r="A13" s="270" t="s">
        <v>14</v>
      </c>
      <c r="B13" s="291" t="s">
        <v>15</v>
      </c>
      <c r="C13" s="289"/>
      <c r="D13" s="291" t="s">
        <v>2</v>
      </c>
      <c r="E13" s="291"/>
      <c r="F13" s="291"/>
      <c r="G13" s="131"/>
      <c r="H13" s="131"/>
      <c r="I13" s="131"/>
    </row>
    <row r="14" spans="1:15" ht="20.25" customHeight="1">
      <c r="A14" s="270"/>
      <c r="B14" s="291"/>
      <c r="C14" s="289"/>
      <c r="D14" s="291"/>
      <c r="E14" s="291"/>
      <c r="F14" s="291"/>
      <c r="G14" s="131"/>
      <c r="H14" s="292"/>
      <c r="I14" s="293"/>
      <c r="J14" s="287"/>
      <c r="K14" s="294"/>
      <c r="L14" s="294"/>
      <c r="M14" s="294"/>
      <c r="N14" s="287"/>
      <c r="O14" s="287"/>
    </row>
    <row r="15" spans="1:15" ht="21" customHeight="1">
      <c r="A15" s="133">
        <v>1</v>
      </c>
      <c r="B15" s="288">
        <v>2</v>
      </c>
      <c r="C15" s="289"/>
      <c r="D15" s="288">
        <v>3</v>
      </c>
      <c r="E15" s="288"/>
      <c r="F15" s="288"/>
      <c r="G15" s="131" t="s">
        <v>163</v>
      </c>
      <c r="H15" s="131"/>
      <c r="I15" s="142"/>
    </row>
    <row r="16" spans="1:15" ht="38.25" customHeight="1">
      <c r="A16" s="137" t="s">
        <v>105</v>
      </c>
      <c r="B16" s="290" t="s">
        <v>97</v>
      </c>
      <c r="C16" s="274"/>
      <c r="D16" s="275">
        <f>'исполн смета № 1'!L92</f>
        <v>7255.67</v>
      </c>
      <c r="E16" s="275"/>
      <c r="F16" s="275"/>
      <c r="G16" s="4">
        <v>28534.57</v>
      </c>
      <c r="H16" s="143"/>
      <c r="I16" s="144"/>
      <c r="J16" s="135"/>
      <c r="L16" s="136"/>
    </row>
    <row r="17" spans="1:13" ht="27.75" customHeight="1">
      <c r="A17" s="137" t="s">
        <v>106</v>
      </c>
      <c r="B17" s="273" t="s">
        <v>98</v>
      </c>
      <c r="C17" s="274"/>
      <c r="D17" s="275" t="e">
        <f>#REF!</f>
        <v>#REF!</v>
      </c>
      <c r="E17" s="276"/>
      <c r="F17" s="276"/>
      <c r="G17" s="4">
        <v>7071.92</v>
      </c>
      <c r="H17" s="138"/>
      <c r="I17" s="132"/>
      <c r="J17" s="135"/>
      <c r="L17" s="136"/>
    </row>
    <row r="18" spans="1:13" ht="31.5" customHeight="1">
      <c r="A18" s="137" t="s">
        <v>107</v>
      </c>
      <c r="B18" s="271" t="s">
        <v>99</v>
      </c>
      <c r="C18" s="272"/>
      <c r="D18" s="297" t="e">
        <f>#REF!</f>
        <v>#REF!</v>
      </c>
      <c r="E18" s="298"/>
      <c r="F18" s="299"/>
      <c r="G18" s="4">
        <v>2995.4</v>
      </c>
      <c r="H18" s="138"/>
      <c r="I18" s="132"/>
      <c r="J18" s="135"/>
      <c r="L18" s="136"/>
    </row>
    <row r="19" spans="1:13" ht="39" customHeight="1">
      <c r="A19" s="137" t="s">
        <v>108</v>
      </c>
      <c r="B19" s="271" t="s">
        <v>100</v>
      </c>
      <c r="C19" s="272"/>
      <c r="D19" s="297" t="e">
        <f>#REF!</f>
        <v>#REF!</v>
      </c>
      <c r="E19" s="298"/>
      <c r="F19" s="299"/>
      <c r="G19" s="4">
        <v>1768.4</v>
      </c>
      <c r="H19" s="138"/>
      <c r="I19" s="132"/>
      <c r="J19" s="135"/>
      <c r="L19" s="136"/>
    </row>
    <row r="20" spans="1:13" ht="39" customHeight="1">
      <c r="A20" s="137" t="s">
        <v>109</v>
      </c>
      <c r="B20" s="295" t="s">
        <v>101</v>
      </c>
      <c r="C20" s="296"/>
      <c r="D20" s="297" t="e">
        <f>#REF!</f>
        <v>#REF!</v>
      </c>
      <c r="E20" s="298"/>
      <c r="F20" s="299"/>
      <c r="G20" s="4">
        <v>1137.96</v>
      </c>
      <c r="H20" s="138"/>
      <c r="I20" s="132"/>
      <c r="J20" s="135"/>
      <c r="L20" s="136"/>
    </row>
    <row r="21" spans="1:13" ht="39" customHeight="1">
      <c r="A21" s="137" t="s">
        <v>110</v>
      </c>
      <c r="B21" s="271" t="s">
        <v>102</v>
      </c>
      <c r="C21" s="272"/>
      <c r="D21" s="297" t="e">
        <f>#REF!</f>
        <v>#REF!</v>
      </c>
      <c r="E21" s="298"/>
      <c r="F21" s="299"/>
      <c r="G21" s="4">
        <v>1360.8</v>
      </c>
      <c r="H21" s="138"/>
      <c r="I21" s="132"/>
      <c r="J21" s="135"/>
      <c r="L21" s="136"/>
    </row>
    <row r="22" spans="1:13" ht="39" customHeight="1">
      <c r="A22" s="204" t="s">
        <v>164</v>
      </c>
      <c r="B22" s="271" t="s">
        <v>165</v>
      </c>
      <c r="C22" s="272"/>
      <c r="D22" s="300" t="e">
        <f>#REF!</f>
        <v>#REF!</v>
      </c>
      <c r="E22" s="301"/>
      <c r="F22" s="302"/>
      <c r="G22" s="4"/>
      <c r="H22" s="138"/>
      <c r="I22" s="132"/>
      <c r="J22" s="135"/>
      <c r="L22" s="136"/>
    </row>
    <row r="23" spans="1:13" ht="60" customHeight="1">
      <c r="A23" s="171"/>
      <c r="B23" s="282" t="s">
        <v>21</v>
      </c>
      <c r="C23" s="283"/>
      <c r="D23" s="284">
        <v>95</v>
      </c>
      <c r="E23" s="285"/>
      <c r="F23" s="286"/>
      <c r="G23" s="4"/>
      <c r="H23" s="138"/>
      <c r="I23" s="170"/>
      <c r="J23" s="135"/>
      <c r="L23" s="136"/>
    </row>
    <row r="24" spans="1:13" ht="28.5" customHeight="1">
      <c r="A24" s="139"/>
      <c r="B24" s="277" t="s">
        <v>124</v>
      </c>
      <c r="C24" s="277"/>
      <c r="D24" s="278" t="e">
        <f>SUM(D16:F23)</f>
        <v>#REF!</v>
      </c>
      <c r="E24" s="278"/>
      <c r="F24" s="278"/>
      <c r="G24" s="4" t="s">
        <v>162</v>
      </c>
      <c r="H24" s="138"/>
      <c r="I24" s="132"/>
      <c r="J24" s="135"/>
      <c r="L24" s="136"/>
    </row>
    <row r="25" spans="1:13" ht="28.5" customHeight="1">
      <c r="A25" s="139"/>
      <c r="B25" s="128" t="s">
        <v>96</v>
      </c>
      <c r="C25" s="129"/>
      <c r="D25" s="310" t="e">
        <f>ROUND(D24/6,2)</f>
        <v>#REF!</v>
      </c>
      <c r="E25" s="311"/>
      <c r="F25" s="312"/>
      <c r="G25" s="4"/>
      <c r="H25" s="138"/>
      <c r="I25" s="132"/>
      <c r="J25" s="135"/>
      <c r="K25" s="136" t="e">
        <f>D24-D23</f>
        <v>#REF!</v>
      </c>
      <c r="L25" s="136"/>
    </row>
    <row r="26" spans="1:13" ht="45.75" hidden="1" customHeight="1">
      <c r="A26" s="137"/>
      <c r="B26" s="279"/>
      <c r="C26" s="280"/>
      <c r="D26" s="281"/>
      <c r="E26" s="281"/>
      <c r="F26" s="281"/>
      <c r="G26" s="140"/>
      <c r="H26" s="131"/>
      <c r="I26" s="131"/>
      <c r="J26" s="135"/>
      <c r="L26" s="136"/>
      <c r="M26" s="136"/>
    </row>
    <row r="27" spans="1:13" ht="21" customHeight="1" thickBot="1">
      <c r="B27" s="313"/>
      <c r="C27" s="313"/>
      <c r="D27" s="5"/>
      <c r="E27" s="6" t="s">
        <v>5</v>
      </c>
      <c r="F27" s="5"/>
      <c r="G27" s="131"/>
    </row>
    <row r="28" spans="1:13" ht="21" customHeight="1">
      <c r="B28" s="156" t="s">
        <v>6</v>
      </c>
      <c r="C28" s="157"/>
      <c r="D28" s="158" t="s">
        <v>7</v>
      </c>
      <c r="E28" s="131"/>
      <c r="F28" s="135"/>
      <c r="G28" s="131"/>
    </row>
    <row r="29" spans="1:13" ht="40.5" customHeight="1">
      <c r="B29" s="262" t="s">
        <v>125</v>
      </c>
      <c r="C29" s="262"/>
      <c r="D29" s="306" t="s">
        <v>128</v>
      </c>
      <c r="E29" s="306"/>
      <c r="F29" s="306"/>
      <c r="G29" s="131"/>
    </row>
    <row r="30" spans="1:13" ht="21" customHeight="1">
      <c r="B30" s="205"/>
      <c r="C30" s="205"/>
      <c r="D30" s="5"/>
      <c r="E30" s="5"/>
      <c r="F30" s="5"/>
      <c r="G30" s="131"/>
    </row>
    <row r="31" spans="1:13" ht="21" customHeight="1"/>
    <row r="32" spans="1:13" ht="36" customHeight="1">
      <c r="G32" s="87"/>
      <c r="H32" s="21"/>
    </row>
    <row r="33" spans="2:9" ht="36" customHeight="1">
      <c r="B33" s="206" t="s">
        <v>126</v>
      </c>
      <c r="G33" s="87"/>
      <c r="H33" s="21"/>
    </row>
    <row r="34" spans="2:9" ht="15.75" customHeight="1">
      <c r="B34" s="308" t="s">
        <v>166</v>
      </c>
      <c r="C34" s="309"/>
      <c r="G34" s="87"/>
      <c r="H34" s="21"/>
    </row>
    <row r="35" spans="2:9" ht="36" customHeight="1">
      <c r="G35" s="87"/>
      <c r="H35" s="21"/>
    </row>
    <row r="36" spans="2:9" ht="36" customHeight="1">
      <c r="G36" s="87"/>
      <c r="H36" s="21"/>
    </row>
    <row r="37" spans="2:9" ht="24" customHeight="1">
      <c r="B37" s="159" t="s">
        <v>123</v>
      </c>
      <c r="C37" s="147"/>
      <c r="D37" s="307" t="s">
        <v>123</v>
      </c>
      <c r="E37" s="307"/>
      <c r="F37" s="307"/>
      <c r="G37" s="118"/>
      <c r="H37" s="21"/>
    </row>
    <row r="38" spans="2:9" ht="18.75" customHeight="1">
      <c r="B38" s="7"/>
      <c r="C38" s="8"/>
      <c r="E38" s="146"/>
      <c r="F38" s="146"/>
      <c r="G38" s="146"/>
      <c r="H38" s="146"/>
      <c r="I38" s="131"/>
    </row>
    <row r="39" spans="2:9" ht="15.75" customHeight="1">
      <c r="B39" s="262"/>
      <c r="C39" s="262"/>
      <c r="D39" s="263"/>
      <c r="E39" s="264"/>
      <c r="F39" s="264"/>
      <c r="G39" s="11"/>
      <c r="H39" s="131"/>
      <c r="I39" s="131"/>
    </row>
    <row r="40" spans="2:9" ht="18.75" customHeight="1">
      <c r="B40" s="12"/>
      <c r="C40" s="12"/>
      <c r="D40" s="264"/>
      <c r="E40" s="264"/>
      <c r="F40" s="264"/>
      <c r="G40" s="131"/>
      <c r="H40" s="131"/>
      <c r="I40" s="131"/>
    </row>
    <row r="41" spans="2:9" ht="15.75" customHeight="1">
      <c r="B41" s="12"/>
      <c r="C41" s="12"/>
      <c r="D41" s="141"/>
      <c r="E41" s="141"/>
      <c r="F41" s="141"/>
      <c r="G41" s="131"/>
      <c r="H41" s="131"/>
      <c r="I41" s="131"/>
    </row>
    <row r="42" spans="2:9" ht="18.75" customHeight="1">
      <c r="B42" s="12"/>
      <c r="C42" s="12"/>
      <c r="D42" s="12"/>
      <c r="E42" s="13"/>
      <c r="F42" s="14"/>
      <c r="G42" s="131"/>
      <c r="H42" s="131"/>
      <c r="I42" s="131"/>
    </row>
    <row r="43" spans="2:9" ht="18.75">
      <c r="B43" s="13"/>
      <c r="C43" s="12"/>
      <c r="D43" s="12"/>
      <c r="E43" s="13"/>
      <c r="F43" s="14"/>
    </row>
    <row r="44" spans="2:9" ht="18.75">
      <c r="B44" s="15"/>
      <c r="C44" s="15"/>
      <c r="D44" s="15"/>
      <c r="E44" s="15"/>
      <c r="F44" s="16"/>
    </row>
    <row r="45" spans="2:9" ht="18.75">
      <c r="B45" s="15"/>
      <c r="C45" s="15"/>
      <c r="D45" s="15"/>
      <c r="E45" s="15"/>
      <c r="F45" s="16"/>
    </row>
    <row r="46" spans="2:9" ht="15.75">
      <c r="B46" s="1"/>
      <c r="C46" s="1"/>
      <c r="D46" s="1"/>
      <c r="E46" s="1"/>
      <c r="F46" s="1"/>
    </row>
    <row r="47" spans="2:9" ht="15.75">
      <c r="B47" s="1"/>
      <c r="C47" s="1"/>
      <c r="D47" s="1"/>
      <c r="E47" s="1"/>
      <c r="F47" s="1"/>
    </row>
    <row r="48" spans="2:9" ht="15.75">
      <c r="B48" s="1"/>
      <c r="C48" s="1"/>
      <c r="D48" s="1"/>
      <c r="E48" s="1"/>
      <c r="F48" s="1"/>
    </row>
  </sheetData>
  <mergeCells count="44">
    <mergeCell ref="B29:C29"/>
    <mergeCell ref="D29:F29"/>
    <mergeCell ref="D37:F37"/>
    <mergeCell ref="B34:C34"/>
    <mergeCell ref="D25:F25"/>
    <mergeCell ref="B27:C27"/>
    <mergeCell ref="D22:F22"/>
    <mergeCell ref="D1:F3"/>
    <mergeCell ref="I3:L4"/>
    <mergeCell ref="D18:F18"/>
    <mergeCell ref="B19:C19"/>
    <mergeCell ref="D19:F19"/>
    <mergeCell ref="D23:F23"/>
    <mergeCell ref="N14:O14"/>
    <mergeCell ref="B15:C15"/>
    <mergeCell ref="D15:F15"/>
    <mergeCell ref="B16:C16"/>
    <mergeCell ref="D16:F16"/>
    <mergeCell ref="B13:C14"/>
    <mergeCell ref="D13:F14"/>
    <mergeCell ref="H14:I14"/>
    <mergeCell ref="J14:K14"/>
    <mergeCell ref="L14:M14"/>
    <mergeCell ref="B20:C20"/>
    <mergeCell ref="D20:F20"/>
    <mergeCell ref="B21:C21"/>
    <mergeCell ref="D21:F21"/>
    <mergeCell ref="B22:C22"/>
    <mergeCell ref="B39:C39"/>
    <mergeCell ref="D39:F40"/>
    <mergeCell ref="A6:F6"/>
    <mergeCell ref="A7:F7"/>
    <mergeCell ref="A8:F8"/>
    <mergeCell ref="A9:F9"/>
    <mergeCell ref="A10:F10"/>
    <mergeCell ref="A13:A14"/>
    <mergeCell ref="B18:C18"/>
    <mergeCell ref="B17:C17"/>
    <mergeCell ref="D17:F17"/>
    <mergeCell ref="B24:C24"/>
    <mergeCell ref="D24:F24"/>
    <mergeCell ref="B26:C26"/>
    <mergeCell ref="D26:F26"/>
    <mergeCell ref="B23:C23"/>
  </mergeCells>
  <pageMargins left="0.74803149606299213" right="0.23622047244094491" top="0.59055118110236227" bottom="0.74803149606299213" header="0.31496062992125984" footer="0.31496062992125984"/>
  <pageSetup paperSize="9" scale="70" orientation="portrait" r:id="rId1"/>
  <rowBreaks count="2" manualBreakCount="2">
    <brk id="45" min="1" max="6" man="1"/>
    <brk id="41" min="1" max="29" man="1"/>
  </rowBreaks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view="pageBreakPreview" topLeftCell="A10" zoomScale="85" zoomScaleNormal="70" zoomScaleSheetLayoutView="85" workbookViewId="0">
      <selection activeCell="D25" sqref="D25:F25"/>
    </sheetView>
  </sheetViews>
  <sheetFormatPr defaultColWidth="9.140625" defaultRowHeight="15"/>
  <cols>
    <col min="1" max="1" width="9.140625" style="17"/>
    <col min="2" max="2" width="27.5703125" style="17" customWidth="1"/>
    <col min="3" max="3" width="41.5703125" style="17" customWidth="1"/>
    <col min="4" max="4" width="12.28515625" style="17" customWidth="1"/>
    <col min="5" max="5" width="22.7109375" style="17" hidden="1" customWidth="1"/>
    <col min="6" max="6" width="33" style="17" customWidth="1"/>
    <col min="7" max="7" width="16.42578125" style="17" customWidth="1"/>
    <col min="8" max="8" width="11.7109375" style="17" bestFit="1" customWidth="1"/>
    <col min="9" max="9" width="10.140625" style="17" bestFit="1" customWidth="1"/>
    <col min="10" max="10" width="11.140625" style="17" bestFit="1" customWidth="1"/>
    <col min="11" max="11" width="9.140625" style="17"/>
    <col min="12" max="12" width="12.7109375" style="17" customWidth="1"/>
    <col min="13" max="13" width="9.28515625" style="17" bestFit="1" customWidth="1"/>
    <col min="14" max="16384" width="9.140625" style="17"/>
  </cols>
  <sheetData>
    <row r="1" spans="1:15" ht="3.75" customHeight="1">
      <c r="D1" s="303"/>
      <c r="E1" s="304"/>
      <c r="F1" s="304"/>
    </row>
    <row r="2" spans="1:15">
      <c r="D2" s="304"/>
      <c r="E2" s="304"/>
      <c r="F2" s="304"/>
    </row>
    <row r="3" spans="1:15" ht="43.5" customHeight="1">
      <c r="D3" s="304"/>
      <c r="E3" s="304"/>
      <c r="F3" s="304"/>
      <c r="I3" s="264"/>
      <c r="J3" s="305"/>
      <c r="K3" s="305"/>
      <c r="L3" s="305"/>
    </row>
    <row r="4" spans="1:15" ht="65.25" customHeight="1">
      <c r="I4" s="305"/>
      <c r="J4" s="305"/>
      <c r="K4" s="305"/>
      <c r="L4" s="305"/>
    </row>
    <row r="5" spans="1:15" ht="19.5" hidden="1" customHeight="1"/>
    <row r="6" spans="1:15" ht="52.5" customHeight="1">
      <c r="A6" s="265" t="s">
        <v>86</v>
      </c>
      <c r="B6" s="265"/>
      <c r="C6" s="265"/>
      <c r="D6" s="265"/>
      <c r="E6" s="265"/>
      <c r="F6" s="265"/>
    </row>
    <row r="7" spans="1:15" ht="31.5" customHeight="1">
      <c r="A7" s="266" t="s">
        <v>0</v>
      </c>
      <c r="B7" s="266"/>
      <c r="C7" s="266"/>
      <c r="D7" s="266"/>
      <c r="E7" s="266"/>
      <c r="F7" s="266"/>
    </row>
    <row r="8" spans="1:15" ht="22.5" customHeight="1">
      <c r="A8" s="267" t="s">
        <v>13</v>
      </c>
      <c r="B8" s="267"/>
      <c r="C8" s="267"/>
      <c r="D8" s="267"/>
      <c r="E8" s="267"/>
      <c r="F8" s="267"/>
    </row>
    <row r="9" spans="1:15" ht="66" customHeight="1">
      <c r="A9" s="268" t="s">
        <v>116</v>
      </c>
      <c r="B9" s="268"/>
      <c r="C9" s="268"/>
      <c r="D9" s="268"/>
      <c r="E9" s="268"/>
      <c r="F9" s="268"/>
    </row>
    <row r="10" spans="1:15" ht="15.75">
      <c r="A10" s="269" t="s">
        <v>1</v>
      </c>
      <c r="B10" s="269"/>
      <c r="C10" s="269"/>
      <c r="D10" s="269"/>
      <c r="E10" s="269"/>
      <c r="F10" s="269"/>
      <c r="G10" s="131"/>
      <c r="H10" s="131"/>
      <c r="I10" s="131"/>
    </row>
    <row r="11" spans="1:15" ht="9" customHeight="1">
      <c r="B11" s="2"/>
      <c r="C11" s="2"/>
      <c r="D11" s="2"/>
      <c r="E11" s="2"/>
      <c r="F11" s="2"/>
      <c r="G11" s="131"/>
      <c r="H11" s="131"/>
      <c r="I11" s="131"/>
    </row>
    <row r="12" spans="1:15" ht="15.75" hidden="1">
      <c r="B12" s="2"/>
      <c r="C12" s="2"/>
      <c r="D12" s="2"/>
      <c r="E12" s="3">
        <v>1.1966000000000001</v>
      </c>
      <c r="F12" s="3"/>
      <c r="G12" s="131"/>
      <c r="H12" s="131"/>
      <c r="I12" s="131"/>
    </row>
    <row r="13" spans="1:15" ht="26.25" customHeight="1">
      <c r="A13" s="270" t="s">
        <v>14</v>
      </c>
      <c r="B13" s="291" t="s">
        <v>15</v>
      </c>
      <c r="C13" s="289"/>
      <c r="D13" s="291" t="s">
        <v>2</v>
      </c>
      <c r="E13" s="291"/>
      <c r="F13" s="291"/>
      <c r="G13" s="131"/>
      <c r="H13" s="131"/>
      <c r="I13" s="131"/>
    </row>
    <row r="14" spans="1:15" ht="20.25" customHeight="1">
      <c r="A14" s="270"/>
      <c r="B14" s="291"/>
      <c r="C14" s="289"/>
      <c r="D14" s="291"/>
      <c r="E14" s="291"/>
      <c r="F14" s="291"/>
      <c r="G14" s="131"/>
      <c r="H14" s="292"/>
      <c r="I14" s="293"/>
      <c r="J14" s="287"/>
      <c r="K14" s="294"/>
      <c r="L14" s="294"/>
      <c r="M14" s="294"/>
      <c r="N14" s="287"/>
      <c r="O14" s="287"/>
    </row>
    <row r="15" spans="1:15" ht="21" customHeight="1">
      <c r="A15" s="133">
        <v>1</v>
      </c>
      <c r="B15" s="288">
        <v>2</v>
      </c>
      <c r="C15" s="289"/>
      <c r="D15" s="288">
        <v>3</v>
      </c>
      <c r="E15" s="288"/>
      <c r="F15" s="288"/>
      <c r="G15" s="131"/>
      <c r="H15" s="131"/>
      <c r="I15" s="131"/>
    </row>
    <row r="16" spans="1:15" ht="38.25" customHeight="1">
      <c r="A16" s="134" t="s">
        <v>111</v>
      </c>
      <c r="B16" s="314" t="s">
        <v>112</v>
      </c>
      <c r="C16" s="315"/>
      <c r="D16" s="275" t="e">
        <f>#REF!</f>
        <v>#REF!</v>
      </c>
      <c r="E16" s="275"/>
      <c r="F16" s="275"/>
      <c r="G16" s="4"/>
      <c r="H16" s="316" t="e">
        <f>D23+'сводная 1 '!D24</f>
        <v>#REF!</v>
      </c>
      <c r="I16" s="293"/>
      <c r="J16" s="135"/>
      <c r="L16" s="136"/>
    </row>
    <row r="17" spans="1:13" ht="47.25" customHeight="1">
      <c r="A17" s="134" t="s">
        <v>113</v>
      </c>
      <c r="B17" s="317" t="s">
        <v>58</v>
      </c>
      <c r="C17" s="318"/>
      <c r="D17" s="275" t="e">
        <f>#REF!</f>
        <v>#REF!</v>
      </c>
      <c r="E17" s="276"/>
      <c r="F17" s="276"/>
      <c r="G17" s="4"/>
      <c r="H17" s="138"/>
      <c r="I17" s="36"/>
      <c r="J17" s="135"/>
      <c r="L17" s="136"/>
    </row>
    <row r="18" spans="1:13" ht="47.25" customHeight="1">
      <c r="A18" s="134" t="s">
        <v>114</v>
      </c>
      <c r="B18" s="271" t="s">
        <v>103</v>
      </c>
      <c r="C18" s="272"/>
      <c r="D18" s="297" t="e">
        <f>#REF!</f>
        <v>#REF!</v>
      </c>
      <c r="E18" s="298"/>
      <c r="F18" s="299"/>
      <c r="G18" s="4"/>
      <c r="H18" s="138"/>
      <c r="I18" s="36"/>
      <c r="J18" s="135"/>
      <c r="L18" s="136"/>
    </row>
    <row r="19" spans="1:13" ht="39" customHeight="1">
      <c r="A19" s="134" t="s">
        <v>115</v>
      </c>
      <c r="B19" s="271" t="s">
        <v>104</v>
      </c>
      <c r="C19" s="272"/>
      <c r="D19" s="297" t="e">
        <f>#REF!</f>
        <v>#REF!</v>
      </c>
      <c r="E19" s="298"/>
      <c r="F19" s="299"/>
      <c r="G19" s="4"/>
      <c r="H19" s="138"/>
      <c r="I19" s="36"/>
      <c r="J19" s="135"/>
      <c r="L19" s="136"/>
    </row>
    <row r="20" spans="1:13" ht="39" hidden="1" customHeight="1">
      <c r="A20" s="134"/>
      <c r="B20" s="295"/>
      <c r="C20" s="296"/>
      <c r="D20" s="297"/>
      <c r="E20" s="298"/>
      <c r="F20" s="299"/>
      <c r="G20" s="4"/>
      <c r="H20" s="138"/>
      <c r="I20" s="36"/>
      <c r="J20" s="135"/>
      <c r="L20" s="136"/>
    </row>
    <row r="21" spans="1:13" ht="39" hidden="1" customHeight="1">
      <c r="A21" s="134"/>
      <c r="B21" s="319"/>
      <c r="C21" s="320"/>
      <c r="D21" s="297"/>
      <c r="E21" s="298"/>
      <c r="F21" s="299"/>
      <c r="G21" s="4"/>
      <c r="H21" s="138"/>
      <c r="I21" s="36"/>
      <c r="J21" s="135"/>
      <c r="L21" s="136"/>
    </row>
    <row r="22" spans="1:13" ht="39" hidden="1" customHeight="1">
      <c r="A22" s="134"/>
      <c r="B22" s="271"/>
      <c r="C22" s="272"/>
      <c r="D22" s="300"/>
      <c r="E22" s="301"/>
      <c r="F22" s="302"/>
      <c r="G22" s="4"/>
      <c r="H22" s="138"/>
      <c r="I22" s="36"/>
      <c r="J22" s="135"/>
      <c r="L22" s="136"/>
    </row>
    <row r="23" spans="1:13" ht="28.5" customHeight="1">
      <c r="A23" s="139"/>
      <c r="B23" s="277" t="s">
        <v>4</v>
      </c>
      <c r="C23" s="277"/>
      <c r="D23" s="278" t="e">
        <f>SUM(D16:F22)</f>
        <v>#REF!</v>
      </c>
      <c r="E23" s="278"/>
      <c r="F23" s="278"/>
      <c r="G23" s="4"/>
      <c r="H23" s="138"/>
      <c r="I23" s="36"/>
      <c r="J23" s="135"/>
      <c r="L23" s="136"/>
    </row>
    <row r="24" spans="1:13" ht="28.5" customHeight="1">
      <c r="A24" s="139"/>
      <c r="B24" s="128" t="s">
        <v>96</v>
      </c>
      <c r="C24" s="129"/>
      <c r="D24" s="310">
        <v>388.39</v>
      </c>
      <c r="E24" s="311"/>
      <c r="F24" s="312"/>
      <c r="G24" s="4">
        <v>388.39</v>
      </c>
      <c r="H24" s="138"/>
      <c r="I24" s="36"/>
      <c r="J24" s="135"/>
      <c r="L24" s="136"/>
    </row>
    <row r="25" spans="1:13" ht="45.75" customHeight="1">
      <c r="A25" s="134"/>
      <c r="B25" s="279" t="s">
        <v>122</v>
      </c>
      <c r="C25" s="280"/>
      <c r="D25" s="281" t="e">
        <f>'ЭКСП 2 этап '!L26</f>
        <v>#REF!</v>
      </c>
      <c r="E25" s="281"/>
      <c r="F25" s="281"/>
      <c r="G25" s="140"/>
      <c r="H25" s="131"/>
      <c r="I25" s="131"/>
      <c r="J25" s="135"/>
      <c r="L25" s="136"/>
      <c r="M25" s="136"/>
    </row>
    <row r="26" spans="1:13" ht="21" customHeight="1" thickBot="1">
      <c r="B26" s="313"/>
      <c r="C26" s="313"/>
      <c r="D26" s="5"/>
      <c r="E26" s="6" t="s">
        <v>5</v>
      </c>
      <c r="F26" s="5"/>
      <c r="G26" s="131"/>
      <c r="H26" s="131"/>
      <c r="I26" s="131"/>
      <c r="J26" s="135"/>
    </row>
    <row r="27" spans="1:13" ht="21" customHeight="1">
      <c r="B27" s="7" t="s">
        <v>6</v>
      </c>
      <c r="C27" s="8"/>
      <c r="D27" s="130" t="s">
        <v>7</v>
      </c>
      <c r="E27" s="9"/>
      <c r="F27" s="10"/>
      <c r="G27" s="131"/>
      <c r="H27" s="131"/>
      <c r="I27" s="131"/>
    </row>
    <row r="28" spans="1:13" ht="51" customHeight="1">
      <c r="B28" s="262" t="s">
        <v>8</v>
      </c>
      <c r="C28" s="262"/>
      <c r="D28" s="263"/>
      <c r="E28" s="264"/>
      <c r="F28" s="264"/>
      <c r="G28" s="11"/>
      <c r="H28" s="131"/>
      <c r="I28" s="131"/>
    </row>
    <row r="29" spans="1:13" ht="18.75">
      <c r="B29" s="12"/>
      <c r="C29" s="12"/>
      <c r="D29" s="264"/>
      <c r="E29" s="264"/>
      <c r="F29" s="264"/>
      <c r="G29" s="131"/>
      <c r="H29" s="131"/>
      <c r="I29" s="131"/>
    </row>
    <row r="30" spans="1:13" ht="22.5" customHeight="1">
      <c r="B30" s="12"/>
      <c r="C30" s="12"/>
      <c r="D30" s="141"/>
      <c r="E30" s="141"/>
      <c r="F30" s="141"/>
      <c r="G30" s="131"/>
      <c r="H30" s="131"/>
      <c r="I30" s="131"/>
    </row>
    <row r="31" spans="1:13" ht="17.25" customHeight="1">
      <c r="B31" s="12" t="s">
        <v>9</v>
      </c>
      <c r="C31" s="12"/>
      <c r="D31" s="12" t="s">
        <v>10</v>
      </c>
      <c r="E31" s="13"/>
      <c r="F31" s="14"/>
      <c r="G31" s="131"/>
      <c r="H31" s="131"/>
      <c r="I31" s="131"/>
    </row>
    <row r="32" spans="1:13" ht="24" customHeight="1">
      <c r="B32" s="13"/>
      <c r="C32" s="12"/>
      <c r="D32" s="12"/>
      <c r="E32" s="13"/>
      <c r="F32" s="14"/>
    </row>
    <row r="33" spans="2:6" ht="18.75" customHeight="1">
      <c r="B33" s="15" t="s">
        <v>11</v>
      </c>
      <c r="C33" s="15"/>
      <c r="D33" s="15" t="s">
        <v>12</v>
      </c>
      <c r="E33" s="15"/>
      <c r="F33" s="16"/>
    </row>
    <row r="34" spans="2:6" ht="15.75" customHeight="1">
      <c r="B34" s="15"/>
      <c r="C34" s="15"/>
      <c r="D34" s="15"/>
      <c r="E34" s="15"/>
      <c r="F34" s="16"/>
    </row>
    <row r="35" spans="2:6" ht="18.75" customHeight="1">
      <c r="B35" s="1"/>
      <c r="C35" s="1"/>
      <c r="D35" s="1"/>
      <c r="E35" s="1"/>
      <c r="F35" s="1"/>
    </row>
    <row r="36" spans="2:6" ht="15.75" customHeight="1">
      <c r="B36" s="1"/>
      <c r="C36" s="1"/>
      <c r="D36" s="1"/>
      <c r="E36" s="1"/>
      <c r="F36" s="1"/>
    </row>
    <row r="37" spans="2:6" ht="18.75" customHeight="1">
      <c r="B37" s="1"/>
      <c r="C37" s="1"/>
      <c r="D37" s="1"/>
      <c r="E37" s="1"/>
      <c r="F37" s="1"/>
    </row>
  </sheetData>
  <mergeCells count="39">
    <mergeCell ref="B28:C28"/>
    <mergeCell ref="D28:F29"/>
    <mergeCell ref="B23:C23"/>
    <mergeCell ref="D23:F23"/>
    <mergeCell ref="D24:F24"/>
    <mergeCell ref="B25:C25"/>
    <mergeCell ref="D25:F25"/>
    <mergeCell ref="B26:C26"/>
    <mergeCell ref="B20:C20"/>
    <mergeCell ref="D20:F20"/>
    <mergeCell ref="B21:C21"/>
    <mergeCell ref="D21:F21"/>
    <mergeCell ref="B22:C22"/>
    <mergeCell ref="D22:F22"/>
    <mergeCell ref="B17:C17"/>
    <mergeCell ref="D17:F17"/>
    <mergeCell ref="B18:C18"/>
    <mergeCell ref="D18:F18"/>
    <mergeCell ref="B19:C19"/>
    <mergeCell ref="D19:F19"/>
    <mergeCell ref="L14:M14"/>
    <mergeCell ref="N14:O14"/>
    <mergeCell ref="B15:C15"/>
    <mergeCell ref="D15:F15"/>
    <mergeCell ref="B16:C16"/>
    <mergeCell ref="D16:F16"/>
    <mergeCell ref="H16:I16"/>
    <mergeCell ref="J14:K14"/>
    <mergeCell ref="A10:F10"/>
    <mergeCell ref="A13:A14"/>
    <mergeCell ref="B13:C14"/>
    <mergeCell ref="D13:F14"/>
    <mergeCell ref="H14:I14"/>
    <mergeCell ref="A9:F9"/>
    <mergeCell ref="D1:F3"/>
    <mergeCell ref="I3:L4"/>
    <mergeCell ref="A6:F6"/>
    <mergeCell ref="A7:F7"/>
    <mergeCell ref="A8:F8"/>
  </mergeCells>
  <pageMargins left="0.74803149606299213" right="0.23622047244094491" top="0.59055118110236227" bottom="0.74803149606299213" header="0.31496062992125984" footer="0.31496062992125984"/>
  <pageSetup paperSize="9" scale="70" orientation="portrait" r:id="rId1"/>
  <rowBreaks count="2" manualBreakCount="2">
    <brk id="34" min="1" max="6" man="1"/>
    <brk id="36" min="1" max="29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5:J28"/>
  <sheetViews>
    <sheetView view="pageBreakPreview" zoomScaleNormal="100" zoomScaleSheetLayoutView="100" workbookViewId="0">
      <selection activeCell="A15" sqref="A15:G15"/>
    </sheetView>
  </sheetViews>
  <sheetFormatPr defaultRowHeight="15"/>
  <cols>
    <col min="1" max="6" width="9.140625" style="17"/>
    <col min="7" max="7" width="22.140625" style="17" customWidth="1"/>
    <col min="8" max="16384" width="9.140625" style="17"/>
  </cols>
  <sheetData>
    <row r="5" spans="1:7">
      <c r="A5" s="294" t="s">
        <v>206</v>
      </c>
      <c r="B5" s="294"/>
      <c r="C5" s="294"/>
      <c r="D5" s="294"/>
      <c r="E5" s="294"/>
      <c r="F5" s="294"/>
      <c r="G5" s="294"/>
    </row>
    <row r="6" spans="1:7" ht="57.75" customHeight="1">
      <c r="A6" s="323" t="s">
        <v>191</v>
      </c>
      <c r="B6" s="323"/>
      <c r="C6" s="323"/>
      <c r="D6" s="323"/>
      <c r="E6" s="323"/>
      <c r="F6" s="323"/>
      <c r="G6" s="323"/>
    </row>
    <row r="8" spans="1:7">
      <c r="A8" s="17" t="s">
        <v>192</v>
      </c>
    </row>
    <row r="10" spans="1:7">
      <c r="A10" s="17" t="s">
        <v>193</v>
      </c>
    </row>
    <row r="13" spans="1:7">
      <c r="A13" s="321" t="s">
        <v>194</v>
      </c>
      <c r="B13" s="321"/>
      <c r="C13" s="321"/>
      <c r="D13" s="321"/>
      <c r="E13" s="321"/>
      <c r="F13" s="321"/>
      <c r="G13" s="253" t="s">
        <v>196</v>
      </c>
    </row>
    <row r="14" spans="1:7">
      <c r="A14" s="322" t="s">
        <v>195</v>
      </c>
      <c r="B14" s="322"/>
      <c r="C14" s="322"/>
      <c r="D14" s="322"/>
      <c r="E14" s="322"/>
      <c r="F14" s="322"/>
      <c r="G14" s="252">
        <f>'исполн смета № 1'!L92</f>
        <v>7255.67</v>
      </c>
    </row>
    <row r="15" spans="1:7">
      <c r="A15" s="322"/>
      <c r="B15" s="322"/>
      <c r="C15" s="322"/>
      <c r="D15" s="322"/>
      <c r="E15" s="322"/>
      <c r="F15" s="322"/>
      <c r="G15" s="133"/>
    </row>
    <row r="16" spans="1:7" hidden="1">
      <c r="A16" s="322"/>
      <c r="B16" s="322"/>
      <c r="C16" s="322"/>
      <c r="D16" s="322"/>
      <c r="E16" s="322"/>
      <c r="F16" s="322"/>
      <c r="G16" s="252"/>
    </row>
    <row r="17" spans="1:10">
      <c r="A17" s="325" t="s">
        <v>197</v>
      </c>
      <c r="B17" s="325"/>
      <c r="C17" s="325"/>
      <c r="D17" s="325"/>
      <c r="E17" s="325"/>
      <c r="F17" s="325"/>
      <c r="G17" s="254">
        <f>G14+G15+G16</f>
        <v>7255.67</v>
      </c>
    </row>
    <row r="18" spans="1:10">
      <c r="A18" s="326" t="s">
        <v>198</v>
      </c>
      <c r="B18" s="326"/>
      <c r="C18" s="326"/>
      <c r="D18" s="326"/>
      <c r="E18" s="326"/>
      <c r="F18" s="326"/>
      <c r="G18" s="17">
        <f>ROUND(G17/6,2)</f>
        <v>1209.28</v>
      </c>
    </row>
    <row r="19" spans="1:10">
      <c r="A19" s="326" t="s">
        <v>203</v>
      </c>
      <c r="B19" s="326"/>
      <c r="C19" s="326"/>
      <c r="D19" s="326"/>
      <c r="E19" s="326"/>
      <c r="F19" s="326"/>
      <c r="G19" s="17">
        <v>1</v>
      </c>
    </row>
    <row r="20" spans="1:10">
      <c r="A20" s="326" t="s">
        <v>204</v>
      </c>
      <c r="B20" s="326"/>
      <c r="C20" s="326"/>
      <c r="D20" s="326"/>
      <c r="E20" s="326"/>
      <c r="F20" s="326"/>
      <c r="G20" s="17">
        <f>ROUND(G17*G19,2)</f>
        <v>7255.67</v>
      </c>
    </row>
    <row r="22" spans="1:10" ht="15.75">
      <c r="A22" s="7" t="s">
        <v>6</v>
      </c>
      <c r="B22" s="8"/>
      <c r="C22" s="145"/>
      <c r="D22" s="10"/>
      <c r="E22" s="10"/>
      <c r="F22" s="313" t="s">
        <v>7</v>
      </c>
      <c r="G22" s="313"/>
      <c r="H22" s="240"/>
      <c r="I22" s="87"/>
      <c r="J22" s="21"/>
    </row>
    <row r="23" spans="1:10">
      <c r="A23" s="327" t="s">
        <v>131</v>
      </c>
      <c r="B23" s="328"/>
      <c r="C23" s="328"/>
      <c r="D23" s="328"/>
      <c r="E23" s="328"/>
      <c r="F23" s="329"/>
      <c r="G23" s="329"/>
      <c r="H23" s="329"/>
      <c r="I23" s="329"/>
      <c r="J23" s="329"/>
    </row>
    <row r="24" spans="1:10" ht="18.75">
      <c r="A24" s="238"/>
      <c r="B24" s="238"/>
      <c r="C24" s="238"/>
      <c r="D24" s="238"/>
      <c r="E24" s="238"/>
      <c r="F24" s="239"/>
      <c r="G24" s="239"/>
      <c r="H24" s="239"/>
      <c r="I24" s="239"/>
      <c r="J24" s="239"/>
    </row>
    <row r="25" spans="1:10">
      <c r="A25" s="47"/>
      <c r="B25" s="47"/>
      <c r="C25" s="103"/>
      <c r="D25" s="47"/>
      <c r="E25" s="150"/>
      <c r="F25" s="324"/>
      <c r="G25" s="324"/>
      <c r="H25" s="324"/>
      <c r="I25" s="324"/>
      <c r="J25" s="324"/>
    </row>
    <row r="26" spans="1:10" ht="15.75">
      <c r="A26" s="149" t="s">
        <v>126</v>
      </c>
      <c r="B26" s="149"/>
      <c r="C26" s="149"/>
      <c r="D26" s="148"/>
      <c r="E26" s="14"/>
      <c r="F26" s="240"/>
      <c r="G26" s="240"/>
      <c r="H26" s="240"/>
      <c r="I26" s="118"/>
      <c r="J26" s="21"/>
    </row>
    <row r="27" spans="1:10" ht="15.75">
      <c r="A27" s="148"/>
      <c r="C27" s="18"/>
      <c r="E27" s="14"/>
      <c r="F27" s="324"/>
      <c r="G27" s="324"/>
      <c r="H27" s="324"/>
      <c r="I27" s="324"/>
      <c r="J27" s="324"/>
    </row>
    <row r="28" spans="1:10">
      <c r="A28" s="20"/>
      <c r="B28" s="47"/>
      <c r="C28" s="103"/>
      <c r="D28" s="47"/>
      <c r="E28" s="47"/>
      <c r="F28" s="240"/>
      <c r="G28" s="240"/>
      <c r="H28" s="240"/>
      <c r="I28" s="118"/>
      <c r="J28" s="118"/>
    </row>
  </sheetData>
  <mergeCells count="15">
    <mergeCell ref="F27:J27"/>
    <mergeCell ref="A17:F17"/>
    <mergeCell ref="A18:F18"/>
    <mergeCell ref="F22:G22"/>
    <mergeCell ref="A23:E23"/>
    <mergeCell ref="F23:J23"/>
    <mergeCell ref="F25:J25"/>
    <mergeCell ref="A19:F19"/>
    <mergeCell ref="A20:F20"/>
    <mergeCell ref="A5:G5"/>
    <mergeCell ref="A13:F13"/>
    <mergeCell ref="A14:F14"/>
    <mergeCell ref="A15:F15"/>
    <mergeCell ref="A16:F16"/>
    <mergeCell ref="A6:G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B1:U330"/>
  <sheetViews>
    <sheetView view="pageBreakPreview" topLeftCell="A79" zoomScale="115" zoomScaleNormal="100" zoomScaleSheetLayoutView="115" workbookViewId="0">
      <selection activeCell="C85" sqref="C85:K85"/>
    </sheetView>
  </sheetViews>
  <sheetFormatPr defaultColWidth="9.140625" defaultRowHeight="15"/>
  <cols>
    <col min="1" max="1" width="2.140625" style="47" customWidth="1"/>
    <col min="2" max="2" width="3.5703125" style="39" customWidth="1"/>
    <col min="3" max="3" width="9.140625" style="47"/>
    <col min="4" max="4" width="9.85546875" style="47" customWidth="1"/>
    <col min="5" max="5" width="8.42578125" style="103" customWidth="1"/>
    <col min="6" max="6" width="9.140625" style="47" customWidth="1"/>
    <col min="7" max="7" width="10.7109375" style="47" customWidth="1"/>
    <col min="8" max="8" width="8.28515625" style="47" customWidth="1"/>
    <col min="9" max="9" width="9.85546875" style="47" customWidth="1"/>
    <col min="10" max="10" width="10.5703125" style="47" customWidth="1"/>
    <col min="11" max="11" width="8.140625" style="87" customWidth="1"/>
    <col min="12" max="12" width="12.5703125" style="47" customWidth="1"/>
    <col min="13" max="13" width="15.42578125" style="47" customWidth="1"/>
    <col min="14" max="17" width="4.85546875" style="47" customWidth="1"/>
    <col min="18" max="19" width="9.140625" style="47"/>
    <col min="20" max="20" width="5.28515625" style="47" customWidth="1"/>
    <col min="21" max="21" width="6.28515625" style="47" customWidth="1"/>
    <col min="22" max="16384" width="9.140625" style="47"/>
  </cols>
  <sheetData>
    <row r="1" spans="2:14" ht="7.5" customHeight="1"/>
    <row r="2" spans="2:14">
      <c r="H2" s="47" t="s">
        <v>57</v>
      </c>
    </row>
    <row r="3" spans="2:14">
      <c r="H3" s="47" t="s">
        <v>56</v>
      </c>
    </row>
    <row r="4" spans="2:14" ht="5.25" customHeight="1"/>
    <row r="5" spans="2:14" ht="15.75">
      <c r="B5" s="152"/>
      <c r="C5" s="152"/>
      <c r="D5" s="152"/>
      <c r="E5" s="153"/>
      <c r="F5" s="154" t="s">
        <v>207</v>
      </c>
      <c r="G5" s="152"/>
      <c r="H5" s="152"/>
      <c r="I5" s="152"/>
      <c r="J5" s="152"/>
      <c r="K5" s="154"/>
      <c r="L5" s="152"/>
    </row>
    <row r="6" spans="2:14" ht="21" customHeight="1">
      <c r="B6" s="152"/>
      <c r="C6" s="152"/>
      <c r="D6" s="152"/>
      <c r="E6" s="153"/>
      <c r="F6" s="155" t="s">
        <v>55</v>
      </c>
      <c r="G6" s="152"/>
      <c r="H6" s="152"/>
      <c r="I6" s="152"/>
      <c r="J6" s="152"/>
      <c r="K6" s="154"/>
      <c r="L6" s="152"/>
    </row>
    <row r="7" spans="2:14" ht="48" customHeight="1">
      <c r="B7" s="361" t="s">
        <v>54</v>
      </c>
      <c r="C7" s="361"/>
      <c r="D7" s="361"/>
      <c r="E7" s="361"/>
      <c r="F7" s="362" t="s">
        <v>130</v>
      </c>
      <c r="G7" s="362"/>
      <c r="H7" s="362"/>
      <c r="I7" s="362"/>
      <c r="J7" s="362"/>
      <c r="K7" s="362"/>
      <c r="L7" s="362"/>
    </row>
    <row r="8" spans="2:14" ht="36.75" hidden="1" customHeight="1">
      <c r="B8" s="361" t="s">
        <v>53</v>
      </c>
      <c r="C8" s="361"/>
      <c r="D8" s="361"/>
      <c r="E8" s="361"/>
      <c r="F8" s="362"/>
      <c r="G8" s="362"/>
      <c r="H8" s="362"/>
      <c r="I8" s="362"/>
      <c r="J8" s="362"/>
      <c r="K8" s="362"/>
      <c r="L8" s="362"/>
    </row>
    <row r="9" spans="2:14" ht="36" customHeight="1">
      <c r="B9" s="361" t="s">
        <v>52</v>
      </c>
      <c r="C9" s="361"/>
      <c r="D9" s="361"/>
      <c r="E9" s="361"/>
      <c r="F9" s="362" t="s">
        <v>51</v>
      </c>
      <c r="G9" s="362"/>
      <c r="H9" s="362"/>
      <c r="I9" s="362"/>
      <c r="J9" s="362"/>
      <c r="K9" s="362"/>
      <c r="L9" s="362"/>
    </row>
    <row r="10" spans="2:14" ht="34.15" customHeight="1">
      <c r="B10" s="361" t="s">
        <v>50</v>
      </c>
      <c r="C10" s="361"/>
      <c r="D10" s="361"/>
      <c r="E10" s="361"/>
      <c r="F10" s="362" t="s">
        <v>49</v>
      </c>
      <c r="G10" s="362"/>
      <c r="H10" s="362"/>
      <c r="I10" s="362"/>
      <c r="J10" s="362"/>
      <c r="K10" s="362"/>
      <c r="L10" s="362"/>
    </row>
    <row r="11" spans="2:14" ht="15.75" customHeight="1" thickBot="1">
      <c r="K11" s="92"/>
    </row>
    <row r="12" spans="2:14" s="93" customFormat="1" ht="51" customHeight="1">
      <c r="B12" s="105" t="s">
        <v>48</v>
      </c>
      <c r="C12" s="363" t="s">
        <v>47</v>
      </c>
      <c r="D12" s="363"/>
      <c r="E12" s="363"/>
      <c r="F12" s="106" t="s">
        <v>46</v>
      </c>
      <c r="G12" s="363" t="s">
        <v>45</v>
      </c>
      <c r="H12" s="363"/>
      <c r="I12" s="363" t="s">
        <v>44</v>
      </c>
      <c r="J12" s="363"/>
      <c r="K12" s="106" t="s">
        <v>43</v>
      </c>
      <c r="L12" s="107" t="s">
        <v>87</v>
      </c>
    </row>
    <row r="13" spans="2:14" s="39" customFormat="1" ht="12">
      <c r="B13" s="108" t="s">
        <v>42</v>
      </c>
      <c r="C13" s="364" t="s">
        <v>41</v>
      </c>
      <c r="D13" s="364"/>
      <c r="E13" s="364"/>
      <c r="F13" s="109" t="s">
        <v>40</v>
      </c>
      <c r="G13" s="364" t="s">
        <v>39</v>
      </c>
      <c r="H13" s="364"/>
      <c r="I13" s="364" t="s">
        <v>38</v>
      </c>
      <c r="J13" s="364"/>
      <c r="K13" s="109" t="s">
        <v>37</v>
      </c>
      <c r="L13" s="110" t="s">
        <v>36</v>
      </c>
      <c r="M13" s="111"/>
      <c r="N13" s="111"/>
    </row>
    <row r="14" spans="2:14" s="39" customFormat="1" ht="12">
      <c r="B14" s="330">
        <v>1</v>
      </c>
      <c r="C14" s="332" t="s">
        <v>136</v>
      </c>
      <c r="D14" s="333"/>
      <c r="E14" s="333"/>
      <c r="F14" s="333"/>
      <c r="G14" s="333"/>
      <c r="H14" s="333"/>
      <c r="I14" s="333"/>
      <c r="J14" s="334"/>
      <c r="K14" s="338" t="s">
        <v>30</v>
      </c>
      <c r="L14" s="340">
        <f>'калькуляция №1'!S23</f>
        <v>1</v>
      </c>
      <c r="M14" s="111"/>
      <c r="N14" s="111"/>
    </row>
    <row r="15" spans="2:14" s="39" customFormat="1" ht="12">
      <c r="B15" s="331"/>
      <c r="C15" s="335"/>
      <c r="D15" s="336"/>
      <c r="E15" s="336"/>
      <c r="F15" s="336"/>
      <c r="G15" s="336"/>
      <c r="H15" s="336"/>
      <c r="I15" s="336"/>
      <c r="J15" s="337"/>
      <c r="K15" s="339"/>
      <c r="L15" s="341"/>
      <c r="M15" s="111"/>
      <c r="N15" s="111"/>
    </row>
    <row r="16" spans="2:14" s="39" customFormat="1">
      <c r="B16" s="331"/>
      <c r="C16" s="338" t="str">
        <f>'калькуляция №1'!B23</f>
        <v>Общая пояснительная записка</v>
      </c>
      <c r="D16" s="342"/>
      <c r="E16" s="342"/>
      <c r="F16" s="349" t="s">
        <v>137</v>
      </c>
      <c r="G16" s="350"/>
      <c r="H16" s="350"/>
      <c r="I16" s="351"/>
      <c r="J16" s="174">
        <f>'калькуляция №1'!M23</f>
        <v>14</v>
      </c>
      <c r="K16" s="175"/>
      <c r="L16" s="176"/>
      <c r="M16" s="111"/>
      <c r="N16" s="111"/>
    </row>
    <row r="17" spans="2:14" s="39" customFormat="1">
      <c r="B17" s="331"/>
      <c r="C17" s="343"/>
      <c r="D17" s="344"/>
      <c r="E17" s="345"/>
      <c r="F17" s="352" t="s">
        <v>28</v>
      </c>
      <c r="G17" s="353"/>
      <c r="H17" s="353"/>
      <c r="I17" s="353"/>
      <c r="J17" s="212" t="s">
        <v>27</v>
      </c>
      <c r="K17" s="177">
        <v>1</v>
      </c>
      <c r="L17" s="176"/>
      <c r="M17" s="111"/>
      <c r="N17" s="111"/>
    </row>
    <row r="18" spans="2:14" s="39" customFormat="1">
      <c r="B18" s="331"/>
      <c r="C18" s="343"/>
      <c r="D18" s="344"/>
      <c r="E18" s="345"/>
      <c r="F18" s="354" t="s">
        <v>26</v>
      </c>
      <c r="G18" s="355"/>
      <c r="H18" s="355"/>
      <c r="I18" s="355"/>
      <c r="J18" s="178" t="s">
        <v>25</v>
      </c>
      <c r="K18" s="215">
        <v>1</v>
      </c>
      <c r="L18" s="176"/>
      <c r="M18" s="111"/>
      <c r="N18" s="111"/>
    </row>
    <row r="19" spans="2:14" s="39" customFormat="1" ht="26.25" customHeight="1">
      <c r="B19" s="331"/>
      <c r="C19" s="343"/>
      <c r="D19" s="344"/>
      <c r="E19" s="345"/>
      <c r="F19" s="356" t="s">
        <v>24</v>
      </c>
      <c r="G19" s="357"/>
      <c r="H19" s="357"/>
      <c r="I19" s="357"/>
      <c r="J19" s="179" t="s">
        <v>23</v>
      </c>
      <c r="K19" s="180">
        <f>'калькуляция №1'!P23</f>
        <v>1</v>
      </c>
      <c r="L19" s="181"/>
      <c r="M19" s="111"/>
      <c r="N19" s="111"/>
    </row>
    <row r="20" spans="2:14" s="39" customFormat="1" ht="12.75">
      <c r="B20" s="331"/>
      <c r="C20" s="343"/>
      <c r="D20" s="344"/>
      <c r="E20" s="345"/>
      <c r="F20" s="333" t="s">
        <v>138</v>
      </c>
      <c r="G20" s="333"/>
      <c r="H20" s="333"/>
      <c r="I20" s="333"/>
      <c r="J20" s="334"/>
      <c r="K20" s="213"/>
      <c r="L20" s="360">
        <f>ROUND(L14*K17*K18*K19,2)</f>
        <v>1</v>
      </c>
      <c r="M20" s="111" t="s">
        <v>181</v>
      </c>
      <c r="N20" s="111"/>
    </row>
    <row r="21" spans="2:14" s="39" customFormat="1" ht="12.75">
      <c r="B21" s="331"/>
      <c r="C21" s="346"/>
      <c r="D21" s="347"/>
      <c r="E21" s="348"/>
      <c r="F21" s="358"/>
      <c r="G21" s="358"/>
      <c r="H21" s="358"/>
      <c r="I21" s="358"/>
      <c r="J21" s="359"/>
      <c r="K21" s="214"/>
      <c r="L21" s="360"/>
      <c r="M21" s="111"/>
      <c r="N21" s="111"/>
    </row>
    <row r="22" spans="2:14" s="39" customFormat="1" ht="12">
      <c r="B22" s="330">
        <v>2</v>
      </c>
      <c r="C22" s="332" t="s">
        <v>136</v>
      </c>
      <c r="D22" s="333"/>
      <c r="E22" s="333"/>
      <c r="F22" s="333"/>
      <c r="G22" s="333"/>
      <c r="H22" s="333"/>
      <c r="I22" s="333"/>
      <c r="J22" s="334"/>
      <c r="K22" s="338" t="s">
        <v>30</v>
      </c>
      <c r="L22" s="340">
        <f>'калькуляция №1'!S24</f>
        <v>3</v>
      </c>
      <c r="M22" s="111"/>
      <c r="N22" s="111"/>
    </row>
    <row r="23" spans="2:14" s="39" customFormat="1" ht="12">
      <c r="B23" s="331"/>
      <c r="C23" s="335"/>
      <c r="D23" s="336"/>
      <c r="E23" s="336"/>
      <c r="F23" s="336"/>
      <c r="G23" s="336"/>
      <c r="H23" s="336"/>
      <c r="I23" s="336"/>
      <c r="J23" s="337"/>
      <c r="K23" s="339"/>
      <c r="L23" s="341"/>
      <c r="M23" s="111"/>
      <c r="N23" s="111"/>
    </row>
    <row r="24" spans="2:14" s="39" customFormat="1" ht="18" customHeight="1">
      <c r="B24" s="331"/>
      <c r="C24" s="338" t="str">
        <f>'калькуляция №1'!B24</f>
        <v>Генплан</v>
      </c>
      <c r="D24" s="342"/>
      <c r="E24" s="342"/>
      <c r="F24" s="349" t="s">
        <v>137</v>
      </c>
      <c r="G24" s="350"/>
      <c r="H24" s="350"/>
      <c r="I24" s="351"/>
      <c r="J24" s="174">
        <f>'калькуляция №1'!M24</f>
        <v>14.666666666666666</v>
      </c>
      <c r="K24" s="175"/>
      <c r="L24" s="176"/>
      <c r="M24" s="111"/>
      <c r="N24" s="111"/>
    </row>
    <row r="25" spans="2:14" s="39" customFormat="1">
      <c r="B25" s="331"/>
      <c r="C25" s="343"/>
      <c r="D25" s="344"/>
      <c r="E25" s="345"/>
      <c r="F25" s="352" t="s">
        <v>28</v>
      </c>
      <c r="G25" s="353"/>
      <c r="H25" s="353"/>
      <c r="I25" s="353"/>
      <c r="J25" s="212" t="s">
        <v>27</v>
      </c>
      <c r="K25" s="177">
        <v>1</v>
      </c>
      <c r="L25" s="176"/>
      <c r="M25" s="111"/>
      <c r="N25" s="111"/>
    </row>
    <row r="26" spans="2:14" s="39" customFormat="1">
      <c r="B26" s="331"/>
      <c r="C26" s="343"/>
      <c r="D26" s="344"/>
      <c r="E26" s="345"/>
      <c r="F26" s="354" t="s">
        <v>26</v>
      </c>
      <c r="G26" s="355"/>
      <c r="H26" s="355"/>
      <c r="I26" s="355"/>
      <c r="J26" s="178" t="s">
        <v>25</v>
      </c>
      <c r="K26" s="215">
        <v>1</v>
      </c>
      <c r="L26" s="176"/>
      <c r="M26" s="111"/>
      <c r="N26" s="111"/>
    </row>
    <row r="27" spans="2:14" s="39" customFormat="1" ht="21.75" customHeight="1">
      <c r="B27" s="331"/>
      <c r="C27" s="343"/>
      <c r="D27" s="344"/>
      <c r="E27" s="345"/>
      <c r="F27" s="356" t="s">
        <v>24</v>
      </c>
      <c r="G27" s="357"/>
      <c r="H27" s="357"/>
      <c r="I27" s="357"/>
      <c r="J27" s="179" t="s">
        <v>23</v>
      </c>
      <c r="K27" s="180">
        <f>'калькуляция №1'!P24</f>
        <v>1.0489999999999999</v>
      </c>
      <c r="L27" s="181"/>
      <c r="M27" s="111"/>
      <c r="N27" s="111"/>
    </row>
    <row r="28" spans="2:14" s="39" customFormat="1" ht="12.75">
      <c r="B28" s="331"/>
      <c r="C28" s="343"/>
      <c r="D28" s="344"/>
      <c r="E28" s="345"/>
      <c r="F28" s="333" t="s">
        <v>138</v>
      </c>
      <c r="G28" s="333"/>
      <c r="H28" s="333"/>
      <c r="I28" s="333"/>
      <c r="J28" s="334"/>
      <c r="K28" s="213"/>
      <c r="L28" s="360">
        <f>ROUND(L22*K25*K26*K27,2)</f>
        <v>3.15</v>
      </c>
      <c r="M28" s="111"/>
      <c r="N28" s="111"/>
    </row>
    <row r="29" spans="2:14" s="39" customFormat="1" ht="12.75">
      <c r="B29" s="331"/>
      <c r="C29" s="346"/>
      <c r="D29" s="347"/>
      <c r="E29" s="348"/>
      <c r="F29" s="358"/>
      <c r="G29" s="358"/>
      <c r="H29" s="358"/>
      <c r="I29" s="358"/>
      <c r="J29" s="359"/>
      <c r="K29" s="214"/>
      <c r="L29" s="360"/>
      <c r="M29" s="111" t="s">
        <v>181</v>
      </c>
      <c r="N29" s="111"/>
    </row>
    <row r="30" spans="2:14" s="39" customFormat="1" ht="12">
      <c r="B30" s="330">
        <v>3</v>
      </c>
      <c r="C30" s="332" t="s">
        <v>136</v>
      </c>
      <c r="D30" s="333"/>
      <c r="E30" s="333"/>
      <c r="F30" s="333"/>
      <c r="G30" s="333"/>
      <c r="H30" s="333"/>
      <c r="I30" s="333"/>
      <c r="J30" s="334"/>
      <c r="K30" s="338" t="s">
        <v>30</v>
      </c>
      <c r="L30" s="340">
        <f>'калькуляция №1'!S26</f>
        <v>4</v>
      </c>
      <c r="M30" s="111"/>
      <c r="N30" s="111"/>
    </row>
    <row r="31" spans="2:14" s="39" customFormat="1" ht="12">
      <c r="B31" s="331"/>
      <c r="C31" s="335"/>
      <c r="D31" s="336"/>
      <c r="E31" s="336"/>
      <c r="F31" s="336"/>
      <c r="G31" s="336"/>
      <c r="H31" s="336"/>
      <c r="I31" s="336"/>
      <c r="J31" s="337"/>
      <c r="K31" s="339"/>
      <c r="L31" s="341"/>
      <c r="M31" s="111"/>
      <c r="N31" s="111"/>
    </row>
    <row r="32" spans="2:14" s="39" customFormat="1">
      <c r="B32" s="331"/>
      <c r="C32" s="338" t="s">
        <v>97</v>
      </c>
      <c r="D32" s="342"/>
      <c r="E32" s="342"/>
      <c r="F32" s="349" t="s">
        <v>137</v>
      </c>
      <c r="G32" s="350"/>
      <c r="H32" s="350"/>
      <c r="I32" s="351"/>
      <c r="J32" s="174">
        <f>'калькуляция №1'!M26</f>
        <v>14.5</v>
      </c>
      <c r="K32" s="175"/>
      <c r="L32" s="176"/>
      <c r="M32" s="111"/>
      <c r="N32" s="111"/>
    </row>
    <row r="33" spans="2:14" s="39" customFormat="1">
      <c r="B33" s="331"/>
      <c r="C33" s="343"/>
      <c r="D33" s="344"/>
      <c r="E33" s="345"/>
      <c r="F33" s="352" t="s">
        <v>28</v>
      </c>
      <c r="G33" s="353"/>
      <c r="H33" s="353"/>
      <c r="I33" s="353"/>
      <c r="J33" s="207" t="s">
        <v>27</v>
      </c>
      <c r="K33" s="177">
        <v>1</v>
      </c>
      <c r="L33" s="176"/>
      <c r="M33" s="111"/>
      <c r="N33" s="111"/>
    </row>
    <row r="34" spans="2:14" s="39" customFormat="1">
      <c r="B34" s="331"/>
      <c r="C34" s="343"/>
      <c r="D34" s="344"/>
      <c r="E34" s="345"/>
      <c r="F34" s="354" t="s">
        <v>26</v>
      </c>
      <c r="G34" s="355"/>
      <c r="H34" s="355"/>
      <c r="I34" s="355"/>
      <c r="J34" s="178" t="s">
        <v>25</v>
      </c>
      <c r="K34" s="211">
        <v>1</v>
      </c>
      <c r="L34" s="176"/>
      <c r="M34" s="111"/>
      <c r="N34" s="111"/>
    </row>
    <row r="35" spans="2:14" s="39" customFormat="1" ht="30" customHeight="1">
      <c r="B35" s="331"/>
      <c r="C35" s="343"/>
      <c r="D35" s="344"/>
      <c r="E35" s="345"/>
      <c r="F35" s="356" t="s">
        <v>24</v>
      </c>
      <c r="G35" s="357"/>
      <c r="H35" s="357"/>
      <c r="I35" s="357"/>
      <c r="J35" s="179" t="s">
        <v>23</v>
      </c>
      <c r="K35" s="180">
        <f>'калькуляция №1'!P26</f>
        <v>1.0369999999999999</v>
      </c>
      <c r="L35" s="181"/>
      <c r="M35" s="111"/>
      <c r="N35" s="111"/>
    </row>
    <row r="36" spans="2:14" s="39" customFormat="1" ht="12.75">
      <c r="B36" s="331"/>
      <c r="C36" s="343"/>
      <c r="D36" s="344"/>
      <c r="E36" s="345"/>
      <c r="F36" s="333" t="s">
        <v>138</v>
      </c>
      <c r="G36" s="333"/>
      <c r="H36" s="333"/>
      <c r="I36" s="333"/>
      <c r="J36" s="334"/>
      <c r="K36" s="209"/>
      <c r="L36" s="360">
        <f>ROUND(L30*K33*K34*K35,2)</f>
        <v>4.1500000000000004</v>
      </c>
      <c r="M36" s="111"/>
      <c r="N36" s="111"/>
    </row>
    <row r="37" spans="2:14" s="39" customFormat="1" ht="12.75">
      <c r="B37" s="331"/>
      <c r="C37" s="346"/>
      <c r="D37" s="347"/>
      <c r="E37" s="348"/>
      <c r="F37" s="358"/>
      <c r="G37" s="358"/>
      <c r="H37" s="358"/>
      <c r="I37" s="358"/>
      <c r="J37" s="359"/>
      <c r="K37" s="210"/>
      <c r="L37" s="360"/>
      <c r="M37" s="111" t="s">
        <v>181</v>
      </c>
      <c r="N37" s="111"/>
    </row>
    <row r="38" spans="2:14" s="39" customFormat="1" ht="12">
      <c r="B38" s="330">
        <v>4</v>
      </c>
      <c r="C38" s="332" t="s">
        <v>136</v>
      </c>
      <c r="D38" s="333"/>
      <c r="E38" s="333"/>
      <c r="F38" s="333"/>
      <c r="G38" s="333"/>
      <c r="H38" s="333"/>
      <c r="I38" s="333"/>
      <c r="J38" s="334"/>
      <c r="K38" s="338" t="s">
        <v>30</v>
      </c>
      <c r="L38" s="340">
        <f>'калькуляция №1'!S28</f>
        <v>3</v>
      </c>
      <c r="M38" s="111"/>
      <c r="N38" s="111"/>
    </row>
    <row r="39" spans="2:14" s="39" customFormat="1" ht="12">
      <c r="B39" s="331"/>
      <c r="C39" s="335"/>
      <c r="D39" s="336"/>
      <c r="E39" s="336"/>
      <c r="F39" s="336"/>
      <c r="G39" s="336"/>
      <c r="H39" s="336"/>
      <c r="I39" s="336"/>
      <c r="J39" s="337"/>
      <c r="K39" s="339"/>
      <c r="L39" s="341"/>
      <c r="M39" s="111"/>
      <c r="N39" s="111"/>
    </row>
    <row r="40" spans="2:14" s="39" customFormat="1">
      <c r="B40" s="331"/>
      <c r="C40" s="338" t="str">
        <f>'калькуляция №1'!B28</f>
        <v>Система передачи данных</v>
      </c>
      <c r="D40" s="342"/>
      <c r="E40" s="342"/>
      <c r="F40" s="349" t="s">
        <v>137</v>
      </c>
      <c r="G40" s="350"/>
      <c r="H40" s="350"/>
      <c r="I40" s="351"/>
      <c r="J40" s="174">
        <f>'калькуляция №1'!M28</f>
        <v>14.666666666666666</v>
      </c>
      <c r="K40" s="175"/>
      <c r="L40" s="176"/>
      <c r="M40" s="111"/>
      <c r="N40" s="111"/>
    </row>
    <row r="41" spans="2:14" s="39" customFormat="1">
      <c r="B41" s="331"/>
      <c r="C41" s="343"/>
      <c r="D41" s="344"/>
      <c r="E41" s="345"/>
      <c r="F41" s="352" t="s">
        <v>28</v>
      </c>
      <c r="G41" s="353"/>
      <c r="H41" s="353"/>
      <c r="I41" s="353"/>
      <c r="J41" s="207" t="s">
        <v>27</v>
      </c>
      <c r="K41" s="177">
        <v>1</v>
      </c>
      <c r="L41" s="176"/>
      <c r="M41" s="111"/>
      <c r="N41" s="111"/>
    </row>
    <row r="42" spans="2:14" s="39" customFormat="1">
      <c r="B42" s="331"/>
      <c r="C42" s="343"/>
      <c r="D42" s="344"/>
      <c r="E42" s="345"/>
      <c r="F42" s="354" t="s">
        <v>26</v>
      </c>
      <c r="G42" s="355"/>
      <c r="H42" s="355"/>
      <c r="I42" s="355"/>
      <c r="J42" s="178" t="s">
        <v>25</v>
      </c>
      <c r="K42" s="211">
        <v>1</v>
      </c>
      <c r="L42" s="176"/>
      <c r="M42" s="111"/>
      <c r="N42" s="111"/>
    </row>
    <row r="43" spans="2:14" s="39" customFormat="1" ht="23.25" customHeight="1">
      <c r="B43" s="331"/>
      <c r="C43" s="343"/>
      <c r="D43" s="344"/>
      <c r="E43" s="345"/>
      <c r="F43" s="356" t="s">
        <v>24</v>
      </c>
      <c r="G43" s="357"/>
      <c r="H43" s="357"/>
      <c r="I43" s="357"/>
      <c r="J43" s="179" t="s">
        <v>23</v>
      </c>
      <c r="K43" s="180">
        <f>'калькуляция №1'!P28</f>
        <v>1.0489999999999999</v>
      </c>
      <c r="L43" s="181"/>
      <c r="M43" s="111"/>
      <c r="N43" s="111"/>
    </row>
    <row r="44" spans="2:14" s="39" customFormat="1" ht="12.75">
      <c r="B44" s="331"/>
      <c r="C44" s="343"/>
      <c r="D44" s="344"/>
      <c r="E44" s="345"/>
      <c r="F44" s="333" t="s">
        <v>138</v>
      </c>
      <c r="G44" s="333"/>
      <c r="H44" s="333"/>
      <c r="I44" s="333"/>
      <c r="J44" s="334"/>
      <c r="K44" s="209"/>
      <c r="L44" s="360">
        <f>ROUND(L38*K41*K42*K43,2)</f>
        <v>3.15</v>
      </c>
      <c r="M44" s="111" t="s">
        <v>181</v>
      </c>
      <c r="N44" s="111"/>
    </row>
    <row r="45" spans="2:14" s="39" customFormat="1" ht="12.75">
      <c r="B45" s="331"/>
      <c r="C45" s="346"/>
      <c r="D45" s="347"/>
      <c r="E45" s="348"/>
      <c r="F45" s="358"/>
      <c r="G45" s="358"/>
      <c r="H45" s="358"/>
      <c r="I45" s="358"/>
      <c r="J45" s="359"/>
      <c r="K45" s="210"/>
      <c r="L45" s="360"/>
      <c r="M45" s="111"/>
      <c r="N45" s="111"/>
    </row>
    <row r="46" spans="2:14" s="39" customFormat="1" ht="12">
      <c r="B46" s="330">
        <v>5</v>
      </c>
      <c r="C46" s="332" t="s">
        <v>136</v>
      </c>
      <c r="D46" s="333"/>
      <c r="E46" s="333"/>
      <c r="F46" s="333"/>
      <c r="G46" s="333"/>
      <c r="H46" s="333"/>
      <c r="I46" s="333"/>
      <c r="J46" s="334"/>
      <c r="K46" s="338" t="s">
        <v>30</v>
      </c>
      <c r="L46" s="340">
        <f>'калькуляция №1'!S30</f>
        <v>3</v>
      </c>
      <c r="M46" s="111"/>
      <c r="N46" s="111"/>
    </row>
    <row r="47" spans="2:14" s="39" customFormat="1" ht="12">
      <c r="B47" s="331"/>
      <c r="C47" s="335"/>
      <c r="D47" s="336"/>
      <c r="E47" s="336"/>
      <c r="F47" s="336"/>
      <c r="G47" s="336"/>
      <c r="H47" s="336"/>
      <c r="I47" s="336"/>
      <c r="J47" s="337"/>
      <c r="K47" s="339"/>
      <c r="L47" s="341"/>
      <c r="M47" s="111"/>
      <c r="N47" s="111"/>
    </row>
    <row r="48" spans="2:14" s="39" customFormat="1">
      <c r="B48" s="331"/>
      <c r="C48" s="338" t="str">
        <f>'калькуляция №1'!B30</f>
        <v>Интегрированная система безопасности</v>
      </c>
      <c r="D48" s="342"/>
      <c r="E48" s="342"/>
      <c r="F48" s="349" t="s">
        <v>137</v>
      </c>
      <c r="G48" s="350"/>
      <c r="H48" s="350"/>
      <c r="I48" s="351"/>
      <c r="J48" s="174">
        <f>'калькуляция №1'!M30</f>
        <v>14.666666666666666</v>
      </c>
      <c r="K48" s="175"/>
      <c r="L48" s="176"/>
      <c r="M48" s="111"/>
      <c r="N48" s="111"/>
    </row>
    <row r="49" spans="2:14" s="39" customFormat="1">
      <c r="B49" s="331"/>
      <c r="C49" s="343"/>
      <c r="D49" s="344"/>
      <c r="E49" s="345"/>
      <c r="F49" s="352" t="s">
        <v>28</v>
      </c>
      <c r="G49" s="353"/>
      <c r="H49" s="353"/>
      <c r="I49" s="353"/>
      <c r="J49" s="207" t="s">
        <v>27</v>
      </c>
      <c r="K49" s="177">
        <v>1</v>
      </c>
      <c r="L49" s="176"/>
      <c r="M49" s="111"/>
      <c r="N49" s="111"/>
    </row>
    <row r="50" spans="2:14" s="39" customFormat="1">
      <c r="B50" s="331"/>
      <c r="C50" s="343"/>
      <c r="D50" s="344"/>
      <c r="E50" s="345"/>
      <c r="F50" s="354" t="s">
        <v>26</v>
      </c>
      <c r="G50" s="355"/>
      <c r="H50" s="355"/>
      <c r="I50" s="355"/>
      <c r="J50" s="178" t="s">
        <v>25</v>
      </c>
      <c r="K50" s="211">
        <v>1</v>
      </c>
      <c r="L50" s="176"/>
      <c r="M50" s="111"/>
      <c r="N50" s="111"/>
    </row>
    <row r="51" spans="2:14" s="39" customFormat="1">
      <c r="B51" s="331"/>
      <c r="C51" s="343"/>
      <c r="D51" s="344"/>
      <c r="E51" s="345"/>
      <c r="F51" s="356" t="s">
        <v>24</v>
      </c>
      <c r="G51" s="357"/>
      <c r="H51" s="357"/>
      <c r="I51" s="357"/>
      <c r="J51" s="179" t="s">
        <v>23</v>
      </c>
      <c r="K51" s="180">
        <f>'калькуляция №1'!P30</f>
        <v>1.0489999999999999</v>
      </c>
      <c r="L51" s="181"/>
      <c r="M51" s="111"/>
      <c r="N51" s="111"/>
    </row>
    <row r="52" spans="2:14" s="39" customFormat="1" ht="12.75">
      <c r="B52" s="331"/>
      <c r="C52" s="343"/>
      <c r="D52" s="344"/>
      <c r="E52" s="345"/>
      <c r="F52" s="333" t="s">
        <v>138</v>
      </c>
      <c r="G52" s="333"/>
      <c r="H52" s="333"/>
      <c r="I52" s="333"/>
      <c r="J52" s="334"/>
      <c r="K52" s="209"/>
      <c r="L52" s="360">
        <f>ROUND(L46*K49*K50*K51,2)</f>
        <v>3.15</v>
      </c>
      <c r="M52" s="111"/>
      <c r="N52" s="111"/>
    </row>
    <row r="53" spans="2:14" s="39" customFormat="1" ht="12.75">
      <c r="B53" s="331"/>
      <c r="C53" s="346"/>
      <c r="D53" s="347"/>
      <c r="E53" s="348"/>
      <c r="F53" s="358"/>
      <c r="G53" s="358"/>
      <c r="H53" s="358"/>
      <c r="I53" s="358"/>
      <c r="J53" s="359"/>
      <c r="K53" s="210"/>
      <c r="L53" s="360"/>
      <c r="M53" s="111" t="s">
        <v>181</v>
      </c>
      <c r="N53" s="111"/>
    </row>
    <row r="54" spans="2:14" s="39" customFormat="1" ht="12">
      <c r="B54" s="330">
        <v>6</v>
      </c>
      <c r="C54" s="332" t="s">
        <v>136</v>
      </c>
      <c r="D54" s="333"/>
      <c r="E54" s="333"/>
      <c r="F54" s="333"/>
      <c r="G54" s="333"/>
      <c r="H54" s="333"/>
      <c r="I54" s="333"/>
      <c r="J54" s="334"/>
      <c r="K54" s="338" t="s">
        <v>30</v>
      </c>
      <c r="L54" s="340">
        <f>'калькуляция №1'!S32</f>
        <v>6</v>
      </c>
      <c r="M54" s="111"/>
      <c r="N54" s="111"/>
    </row>
    <row r="55" spans="2:14" s="39" customFormat="1" ht="12">
      <c r="B55" s="331"/>
      <c r="C55" s="335"/>
      <c r="D55" s="336"/>
      <c r="E55" s="336"/>
      <c r="F55" s="336"/>
      <c r="G55" s="336"/>
      <c r="H55" s="336"/>
      <c r="I55" s="336"/>
      <c r="J55" s="337"/>
      <c r="K55" s="339"/>
      <c r="L55" s="341"/>
      <c r="M55" s="111"/>
      <c r="N55" s="111"/>
    </row>
    <row r="56" spans="2:14" s="39" customFormat="1">
      <c r="B56" s="331"/>
      <c r="C56" s="338" t="str">
        <f>'калькуляция №1'!B32</f>
        <v>Система автоматизированного доступа автотранспорта</v>
      </c>
      <c r="D56" s="342"/>
      <c r="E56" s="342"/>
      <c r="F56" s="349" t="s">
        <v>137</v>
      </c>
      <c r="G56" s="350"/>
      <c r="H56" s="350"/>
      <c r="I56" s="351"/>
      <c r="J56" s="174">
        <f>'калькуляция №1'!M32</f>
        <v>14.333333333333334</v>
      </c>
      <c r="K56" s="175"/>
      <c r="L56" s="176"/>
      <c r="M56" s="111"/>
      <c r="N56" s="111"/>
    </row>
    <row r="57" spans="2:14" s="39" customFormat="1">
      <c r="B57" s="331"/>
      <c r="C57" s="343"/>
      <c r="D57" s="344"/>
      <c r="E57" s="345"/>
      <c r="F57" s="352" t="s">
        <v>28</v>
      </c>
      <c r="G57" s="353"/>
      <c r="H57" s="353"/>
      <c r="I57" s="353"/>
      <c r="J57" s="207" t="s">
        <v>27</v>
      </c>
      <c r="K57" s="177">
        <v>1</v>
      </c>
      <c r="L57" s="176"/>
      <c r="M57" s="111"/>
      <c r="N57" s="111"/>
    </row>
    <row r="58" spans="2:14" s="39" customFormat="1">
      <c r="B58" s="331"/>
      <c r="C58" s="343"/>
      <c r="D58" s="344"/>
      <c r="E58" s="345"/>
      <c r="F58" s="354" t="s">
        <v>26</v>
      </c>
      <c r="G58" s="355"/>
      <c r="H58" s="355"/>
      <c r="I58" s="355"/>
      <c r="J58" s="178" t="s">
        <v>25</v>
      </c>
      <c r="K58" s="211">
        <v>1</v>
      </c>
      <c r="L58" s="176"/>
      <c r="M58" s="111"/>
      <c r="N58" s="111"/>
    </row>
    <row r="59" spans="2:14" s="39" customFormat="1" ht="28.5" customHeight="1">
      <c r="B59" s="331"/>
      <c r="C59" s="343"/>
      <c r="D59" s="344"/>
      <c r="E59" s="345"/>
      <c r="F59" s="356" t="s">
        <v>24</v>
      </c>
      <c r="G59" s="357"/>
      <c r="H59" s="357"/>
      <c r="I59" s="357"/>
      <c r="J59" s="179" t="s">
        <v>23</v>
      </c>
      <c r="K59" s="180">
        <f>'калькуляция №1'!P32</f>
        <v>1.022</v>
      </c>
      <c r="L59" s="181"/>
      <c r="M59" s="111"/>
      <c r="N59" s="111"/>
    </row>
    <row r="60" spans="2:14" s="39" customFormat="1" ht="12.75">
      <c r="B60" s="331"/>
      <c r="C60" s="343"/>
      <c r="D60" s="344"/>
      <c r="E60" s="345"/>
      <c r="F60" s="333" t="s">
        <v>138</v>
      </c>
      <c r="G60" s="333"/>
      <c r="H60" s="333"/>
      <c r="I60" s="333"/>
      <c r="J60" s="334"/>
      <c r="K60" s="209"/>
      <c r="L60" s="360">
        <f>ROUND(L54*K57*K58*K59,2)</f>
        <v>6.13</v>
      </c>
      <c r="M60" s="111" t="s">
        <v>181</v>
      </c>
      <c r="N60" s="111"/>
    </row>
    <row r="61" spans="2:14" s="39" customFormat="1" ht="12.75">
      <c r="B61" s="331"/>
      <c r="C61" s="346"/>
      <c r="D61" s="347"/>
      <c r="E61" s="348"/>
      <c r="F61" s="358"/>
      <c r="G61" s="358"/>
      <c r="H61" s="358"/>
      <c r="I61" s="358"/>
      <c r="J61" s="359"/>
      <c r="K61" s="210"/>
      <c r="L61" s="360"/>
      <c r="M61" s="111"/>
      <c r="N61" s="111"/>
    </row>
    <row r="62" spans="2:14" s="39" customFormat="1" ht="12">
      <c r="B62" s="330">
        <v>7</v>
      </c>
      <c r="C62" s="332" t="s">
        <v>136</v>
      </c>
      <c r="D62" s="333"/>
      <c r="E62" s="333"/>
      <c r="F62" s="333"/>
      <c r="G62" s="333"/>
      <c r="H62" s="333"/>
      <c r="I62" s="333"/>
      <c r="J62" s="334"/>
      <c r="K62" s="338" t="s">
        <v>30</v>
      </c>
      <c r="L62" s="340">
        <f>'калькуляция №1'!S34</f>
        <v>3</v>
      </c>
      <c r="M62" s="111"/>
      <c r="N62" s="111"/>
    </row>
    <row r="63" spans="2:14" s="39" customFormat="1" ht="12">
      <c r="B63" s="331"/>
      <c r="C63" s="335"/>
      <c r="D63" s="336"/>
      <c r="E63" s="336"/>
      <c r="F63" s="336"/>
      <c r="G63" s="336"/>
      <c r="H63" s="336"/>
      <c r="I63" s="336"/>
      <c r="J63" s="337"/>
      <c r="K63" s="339"/>
      <c r="L63" s="341"/>
      <c r="M63" s="111"/>
      <c r="N63" s="111"/>
    </row>
    <row r="64" spans="2:14" s="39" customFormat="1">
      <c r="B64" s="331"/>
      <c r="C64" s="338" t="str">
        <f>'калькуляция №1'!B34</f>
        <v>Автоматизированная с истема  биометрического контроля доступа</v>
      </c>
      <c r="D64" s="342"/>
      <c r="E64" s="342"/>
      <c r="F64" s="349" t="s">
        <v>137</v>
      </c>
      <c r="G64" s="350"/>
      <c r="H64" s="350"/>
      <c r="I64" s="351"/>
      <c r="J64" s="174">
        <f>'калькуляция №1'!M34</f>
        <v>14.666666666666666</v>
      </c>
      <c r="K64" s="175"/>
      <c r="L64" s="176"/>
      <c r="M64" s="111"/>
      <c r="N64" s="111"/>
    </row>
    <row r="65" spans="2:14" s="39" customFormat="1">
      <c r="B65" s="331"/>
      <c r="C65" s="343"/>
      <c r="D65" s="344"/>
      <c r="E65" s="345"/>
      <c r="F65" s="352" t="s">
        <v>28</v>
      </c>
      <c r="G65" s="353"/>
      <c r="H65" s="353"/>
      <c r="I65" s="353"/>
      <c r="J65" s="207" t="s">
        <v>27</v>
      </c>
      <c r="K65" s="177">
        <v>1</v>
      </c>
      <c r="L65" s="176"/>
      <c r="M65" s="111"/>
      <c r="N65" s="111"/>
    </row>
    <row r="66" spans="2:14" s="39" customFormat="1">
      <c r="B66" s="331"/>
      <c r="C66" s="343"/>
      <c r="D66" s="344"/>
      <c r="E66" s="345"/>
      <c r="F66" s="354" t="s">
        <v>26</v>
      </c>
      <c r="G66" s="355"/>
      <c r="H66" s="355"/>
      <c r="I66" s="355"/>
      <c r="J66" s="178" t="s">
        <v>25</v>
      </c>
      <c r="K66" s="211">
        <v>1</v>
      </c>
      <c r="L66" s="176"/>
      <c r="M66" s="111"/>
      <c r="N66" s="111"/>
    </row>
    <row r="67" spans="2:14" s="39" customFormat="1">
      <c r="B67" s="331"/>
      <c r="C67" s="343"/>
      <c r="D67" s="344"/>
      <c r="E67" s="345"/>
      <c r="F67" s="356" t="s">
        <v>24</v>
      </c>
      <c r="G67" s="357"/>
      <c r="H67" s="357"/>
      <c r="I67" s="357"/>
      <c r="J67" s="179" t="s">
        <v>23</v>
      </c>
      <c r="K67" s="180">
        <f>'калькуляция №1'!P34</f>
        <v>1.0489999999999999</v>
      </c>
      <c r="L67" s="181"/>
      <c r="M67" s="111"/>
      <c r="N67" s="111"/>
    </row>
    <row r="68" spans="2:14" s="39" customFormat="1" ht="12.75">
      <c r="B68" s="331"/>
      <c r="C68" s="343"/>
      <c r="D68" s="344"/>
      <c r="E68" s="345"/>
      <c r="F68" s="333" t="s">
        <v>138</v>
      </c>
      <c r="G68" s="333"/>
      <c r="H68" s="333"/>
      <c r="I68" s="333"/>
      <c r="J68" s="334"/>
      <c r="K68" s="209"/>
      <c r="L68" s="360">
        <f>ROUND(L62*K65*K66*K67,2)</f>
        <v>3.15</v>
      </c>
      <c r="M68" s="111" t="s">
        <v>181</v>
      </c>
      <c r="N68" s="111"/>
    </row>
    <row r="69" spans="2:14" s="39" customFormat="1" ht="12.75">
      <c r="B69" s="331"/>
      <c r="C69" s="346"/>
      <c r="D69" s="347"/>
      <c r="E69" s="348"/>
      <c r="F69" s="358"/>
      <c r="G69" s="358"/>
      <c r="H69" s="358"/>
      <c r="I69" s="358"/>
      <c r="J69" s="359"/>
      <c r="K69" s="210"/>
      <c r="L69" s="360"/>
      <c r="M69" s="111"/>
      <c r="N69" s="111"/>
    </row>
    <row r="70" spans="2:14" s="39" customFormat="1" ht="12">
      <c r="B70" s="330">
        <v>8</v>
      </c>
      <c r="C70" s="332" t="s">
        <v>136</v>
      </c>
      <c r="D70" s="333"/>
      <c r="E70" s="333"/>
      <c r="F70" s="333"/>
      <c r="G70" s="333"/>
      <c r="H70" s="333"/>
      <c r="I70" s="333"/>
      <c r="J70" s="334"/>
      <c r="K70" s="338" t="s">
        <v>30</v>
      </c>
      <c r="L70" s="340">
        <f>'калькуляция №1'!S36</f>
        <v>3</v>
      </c>
      <c r="M70" s="111"/>
      <c r="N70" s="111"/>
    </row>
    <row r="71" spans="2:14" s="39" customFormat="1" ht="12">
      <c r="B71" s="331"/>
      <c r="C71" s="335"/>
      <c r="D71" s="336"/>
      <c r="E71" s="336"/>
      <c r="F71" s="336"/>
      <c r="G71" s="336"/>
      <c r="H71" s="336"/>
      <c r="I71" s="336"/>
      <c r="J71" s="337"/>
      <c r="K71" s="339"/>
      <c r="L71" s="341"/>
      <c r="M71" s="111"/>
      <c r="N71" s="111"/>
    </row>
    <row r="72" spans="2:14" s="39" customFormat="1">
      <c r="B72" s="331"/>
      <c r="C72" s="338" t="str">
        <f>'калькуляция №1'!B36</f>
        <v>Электроснабжение</v>
      </c>
      <c r="D72" s="342"/>
      <c r="E72" s="342"/>
      <c r="F72" s="349" t="s">
        <v>137</v>
      </c>
      <c r="G72" s="350"/>
      <c r="H72" s="350"/>
      <c r="I72" s="351"/>
      <c r="J72" s="174">
        <f>'калькуляция №1'!M36</f>
        <v>14.666666666666666</v>
      </c>
      <c r="K72" s="175"/>
      <c r="L72" s="176"/>
      <c r="M72" s="111"/>
      <c r="N72" s="111"/>
    </row>
    <row r="73" spans="2:14" s="39" customFormat="1">
      <c r="B73" s="331"/>
      <c r="C73" s="343"/>
      <c r="D73" s="344"/>
      <c r="E73" s="345"/>
      <c r="F73" s="352" t="s">
        <v>28</v>
      </c>
      <c r="G73" s="353"/>
      <c r="H73" s="353"/>
      <c r="I73" s="353"/>
      <c r="J73" s="207" t="s">
        <v>27</v>
      </c>
      <c r="K73" s="177">
        <v>1</v>
      </c>
      <c r="L73" s="176"/>
      <c r="M73" s="111"/>
      <c r="N73" s="111"/>
    </row>
    <row r="74" spans="2:14" s="39" customFormat="1">
      <c r="B74" s="331"/>
      <c r="C74" s="343"/>
      <c r="D74" s="344"/>
      <c r="E74" s="345"/>
      <c r="F74" s="354" t="s">
        <v>26</v>
      </c>
      <c r="G74" s="355"/>
      <c r="H74" s="355"/>
      <c r="I74" s="355"/>
      <c r="J74" s="178" t="s">
        <v>25</v>
      </c>
      <c r="K74" s="211">
        <v>1</v>
      </c>
      <c r="L74" s="176"/>
      <c r="M74" s="111"/>
      <c r="N74" s="111"/>
    </row>
    <row r="75" spans="2:14" s="39" customFormat="1">
      <c r="B75" s="331"/>
      <c r="C75" s="343"/>
      <c r="D75" s="344"/>
      <c r="E75" s="345"/>
      <c r="F75" s="356" t="s">
        <v>24</v>
      </c>
      <c r="G75" s="357"/>
      <c r="H75" s="357"/>
      <c r="I75" s="357"/>
      <c r="J75" s="179" t="s">
        <v>23</v>
      </c>
      <c r="K75" s="180">
        <f>'калькуляция №1'!P36</f>
        <v>1.0489999999999999</v>
      </c>
      <c r="L75" s="181"/>
      <c r="M75" s="111"/>
      <c r="N75" s="111"/>
    </row>
    <row r="76" spans="2:14" s="39" customFormat="1" ht="12.75">
      <c r="B76" s="331"/>
      <c r="C76" s="343"/>
      <c r="D76" s="344"/>
      <c r="E76" s="345"/>
      <c r="F76" s="333" t="s">
        <v>138</v>
      </c>
      <c r="G76" s="333"/>
      <c r="H76" s="333"/>
      <c r="I76" s="333"/>
      <c r="J76" s="334"/>
      <c r="K76" s="209"/>
      <c r="L76" s="360">
        <f>ROUND(L70*K73*K74*K75,2)</f>
        <v>3.15</v>
      </c>
      <c r="M76" s="111" t="s">
        <v>181</v>
      </c>
      <c r="N76" s="111"/>
    </row>
    <row r="77" spans="2:14" s="39" customFormat="1" ht="12.75">
      <c r="B77" s="331"/>
      <c r="C77" s="346"/>
      <c r="D77" s="347"/>
      <c r="E77" s="348"/>
      <c r="F77" s="358"/>
      <c r="G77" s="358"/>
      <c r="H77" s="358"/>
      <c r="I77" s="358"/>
      <c r="J77" s="359"/>
      <c r="K77" s="210"/>
      <c r="L77" s="360"/>
      <c r="M77" s="111"/>
      <c r="N77" s="111"/>
    </row>
    <row r="78" spans="2:14" ht="30.75" customHeight="1">
      <c r="B78" s="24">
        <v>7</v>
      </c>
      <c r="C78" s="385" t="s">
        <v>88</v>
      </c>
      <c r="D78" s="386"/>
      <c r="E78" s="386"/>
      <c r="F78" s="386"/>
      <c r="G78" s="386"/>
      <c r="H78" s="386"/>
      <c r="I78" s="386"/>
      <c r="J78" s="386"/>
      <c r="K78" s="387"/>
      <c r="L78" s="100">
        <f>L36+L44+L52+L60+L68+L76+L20+L28</f>
        <v>27.029999999999998</v>
      </c>
    </row>
    <row r="79" spans="2:14" ht="31.5" customHeight="1">
      <c r="B79" s="24">
        <v>8</v>
      </c>
      <c r="C79" s="388" t="s">
        <v>89</v>
      </c>
      <c r="D79" s="388"/>
      <c r="E79" s="388"/>
      <c r="F79" s="389"/>
      <c r="G79" s="389"/>
      <c r="H79" s="389"/>
      <c r="I79" s="389"/>
      <c r="J79" s="389"/>
      <c r="K79" s="389"/>
      <c r="L79" s="100">
        <f>L78</f>
        <v>27.029999999999998</v>
      </c>
    </row>
    <row r="80" spans="2:14" ht="42" customHeight="1">
      <c r="B80" s="24">
        <v>9</v>
      </c>
      <c r="C80" s="365" t="s">
        <v>205</v>
      </c>
      <c r="D80" s="366"/>
      <c r="E80" s="366"/>
      <c r="F80" s="367" t="s">
        <v>171</v>
      </c>
      <c r="G80" s="367"/>
      <c r="H80" s="367"/>
      <c r="I80" s="367"/>
      <c r="J80" s="368"/>
      <c r="K80" s="208">
        <v>1.0287999999999999</v>
      </c>
      <c r="L80" s="27"/>
      <c r="M80" s="47">
        <f>ROUND(U98*U99*U100*U101,4)</f>
        <v>1.0214000000000001</v>
      </c>
    </row>
    <row r="81" spans="2:21" ht="51" hidden="1" customHeight="1">
      <c r="B81" s="24"/>
      <c r="C81" s="365"/>
      <c r="D81" s="366"/>
      <c r="E81" s="366"/>
      <c r="F81" s="367"/>
      <c r="G81" s="367"/>
      <c r="H81" s="367"/>
      <c r="I81" s="367"/>
      <c r="J81" s="368"/>
      <c r="K81" s="208"/>
      <c r="L81" s="27"/>
      <c r="M81" s="47">
        <f>ROUND(U102*U103,4)</f>
        <v>1.0105999999999999</v>
      </c>
    </row>
    <row r="82" spans="2:21" ht="42" customHeight="1">
      <c r="B82" s="24">
        <v>9</v>
      </c>
      <c r="C82" s="391" t="s">
        <v>170</v>
      </c>
      <c r="D82" s="392"/>
      <c r="E82" s="392"/>
      <c r="F82" s="393"/>
      <c r="G82" s="393"/>
      <c r="H82" s="393"/>
      <c r="I82" s="393"/>
      <c r="J82" s="394"/>
      <c r="K82" s="124">
        <v>217.43</v>
      </c>
      <c r="L82" s="23"/>
      <c r="M82" s="395"/>
      <c r="N82" s="396"/>
      <c r="O82" s="396"/>
      <c r="P82" s="396"/>
      <c r="Q82" s="396"/>
      <c r="R82" s="396"/>
      <c r="S82" s="396"/>
      <c r="T82" s="396"/>
      <c r="U82" s="397"/>
    </row>
    <row r="83" spans="2:21" ht="40.5" customHeight="1">
      <c r="B83" s="372">
        <v>10</v>
      </c>
      <c r="C83" s="382" t="s">
        <v>208</v>
      </c>
      <c r="D83" s="383"/>
      <c r="E83" s="383"/>
      <c r="F83" s="383"/>
      <c r="G83" s="383"/>
      <c r="H83" s="383"/>
      <c r="I83" s="383"/>
      <c r="J83" s="384"/>
      <c r="K83" s="374">
        <f>K80*K82</f>
        <v>223.69198399999999</v>
      </c>
      <c r="L83" s="54"/>
      <c r="O83" s="398"/>
      <c r="P83" s="399"/>
      <c r="Q83" s="399"/>
      <c r="R83" s="399"/>
      <c r="S83" s="399"/>
      <c r="T83" s="399"/>
      <c r="U83" s="399"/>
    </row>
    <row r="84" spans="2:21" ht="32.25" hidden="1" customHeight="1">
      <c r="B84" s="373"/>
      <c r="C84" s="369" t="s">
        <v>22</v>
      </c>
      <c r="D84" s="370"/>
      <c r="E84" s="370"/>
      <c r="F84" s="370"/>
      <c r="G84" s="370"/>
      <c r="H84" s="370"/>
      <c r="I84" s="370"/>
      <c r="J84" s="371"/>
      <c r="K84" s="375"/>
      <c r="L84" s="54"/>
      <c r="O84" s="398"/>
      <c r="P84" s="399"/>
      <c r="Q84" s="399"/>
      <c r="R84" s="399"/>
      <c r="S84" s="399"/>
      <c r="T84" s="399"/>
      <c r="U84" s="399"/>
    </row>
    <row r="85" spans="2:21" ht="32.25" customHeight="1">
      <c r="B85" s="24">
        <v>11</v>
      </c>
      <c r="C85" s="379" t="s">
        <v>90</v>
      </c>
      <c r="D85" s="380"/>
      <c r="E85" s="380"/>
      <c r="F85" s="380"/>
      <c r="G85" s="380"/>
      <c r="H85" s="380"/>
      <c r="I85" s="380"/>
      <c r="J85" s="380"/>
      <c r="K85" s="381"/>
      <c r="L85" s="113">
        <f>ROUND(L79*K83,3)</f>
        <v>6046.3940000000002</v>
      </c>
    </row>
    <row r="86" spans="2:21" s="93" customFormat="1" ht="20.25" customHeight="1">
      <c r="B86" s="114">
        <f>B85+1</f>
        <v>12</v>
      </c>
      <c r="C86" s="385" t="s">
        <v>3</v>
      </c>
      <c r="D86" s="386"/>
      <c r="E86" s="386"/>
      <c r="F86" s="386"/>
      <c r="G86" s="386"/>
      <c r="H86" s="386"/>
      <c r="I86" s="386"/>
      <c r="J86" s="386"/>
      <c r="K86" s="387"/>
      <c r="L86" s="260">
        <v>1</v>
      </c>
    </row>
    <row r="87" spans="2:21" ht="19.5" hidden="1" customHeight="1">
      <c r="B87" s="24">
        <f>B86+1</f>
        <v>13</v>
      </c>
      <c r="C87" s="376" t="s">
        <v>91</v>
      </c>
      <c r="D87" s="377"/>
      <c r="E87" s="377"/>
      <c r="F87" s="377"/>
      <c r="G87" s="377"/>
      <c r="H87" s="377"/>
      <c r="I87" s="377"/>
      <c r="J87" s="377"/>
      <c r="K87" s="378"/>
      <c r="L87" s="113">
        <v>0</v>
      </c>
      <c r="M87" s="115"/>
      <c r="N87" s="115"/>
      <c r="O87" s="115"/>
      <c r="P87" s="115"/>
      <c r="Q87" s="115"/>
      <c r="R87" s="115"/>
    </row>
    <row r="88" spans="2:21" ht="28.5" hidden="1" customHeight="1">
      <c r="B88" s="24">
        <f>B87+1</f>
        <v>14</v>
      </c>
      <c r="C88" s="376" t="s">
        <v>92</v>
      </c>
      <c r="D88" s="377"/>
      <c r="E88" s="377"/>
      <c r="F88" s="377"/>
      <c r="G88" s="377"/>
      <c r="H88" s="377"/>
      <c r="I88" s="377"/>
      <c r="J88" s="377"/>
      <c r="K88" s="378"/>
      <c r="L88" s="113">
        <v>0</v>
      </c>
    </row>
    <row r="89" spans="2:21" ht="28.5" hidden="1" customHeight="1">
      <c r="B89" s="24">
        <v>11</v>
      </c>
      <c r="C89" s="376"/>
      <c r="D89" s="377"/>
      <c r="E89" s="377"/>
      <c r="F89" s="377"/>
      <c r="G89" s="377"/>
      <c r="H89" s="377"/>
      <c r="I89" s="377"/>
      <c r="J89" s="377"/>
      <c r="K89" s="378"/>
      <c r="L89" s="113"/>
    </row>
    <row r="90" spans="2:21" ht="24.75" customHeight="1">
      <c r="B90" s="24">
        <f>B86+1</f>
        <v>13</v>
      </c>
      <c r="C90" s="385" t="s">
        <v>94</v>
      </c>
      <c r="D90" s="386"/>
      <c r="E90" s="386"/>
      <c r="F90" s="386"/>
      <c r="G90" s="386"/>
      <c r="H90" s="386"/>
      <c r="I90" s="386"/>
      <c r="J90" s="386"/>
      <c r="K90" s="387"/>
      <c r="L90" s="113">
        <f>ROUND((L85+L89)*L86,4)</f>
        <v>6046.3940000000002</v>
      </c>
      <c r="M90" s="71"/>
      <c r="N90" s="71"/>
      <c r="O90" s="71"/>
      <c r="P90" s="71"/>
      <c r="Q90" s="71"/>
      <c r="R90" s="71"/>
    </row>
    <row r="91" spans="2:21" ht="19.5" customHeight="1">
      <c r="B91" s="24">
        <f>B90+1</f>
        <v>14</v>
      </c>
      <c r="C91" s="376" t="s">
        <v>84</v>
      </c>
      <c r="D91" s="377"/>
      <c r="E91" s="377"/>
      <c r="F91" s="377"/>
      <c r="G91" s="377"/>
      <c r="H91" s="377"/>
      <c r="I91" s="377"/>
      <c r="J91" s="377"/>
      <c r="K91" s="378"/>
      <c r="L91" s="113">
        <f>ROUND(L90/100*20,3)</f>
        <v>1209.279</v>
      </c>
      <c r="M91" s="71"/>
      <c r="N91" s="71"/>
      <c r="O91" s="71"/>
      <c r="P91" s="71"/>
      <c r="Q91" s="71"/>
      <c r="R91" s="71"/>
    </row>
    <row r="92" spans="2:21" ht="20.25" customHeight="1">
      <c r="B92" s="24">
        <f>B91+1</f>
        <v>15</v>
      </c>
      <c r="C92" s="376" t="s">
        <v>95</v>
      </c>
      <c r="D92" s="377"/>
      <c r="E92" s="377"/>
      <c r="F92" s="377"/>
      <c r="G92" s="377"/>
      <c r="H92" s="377"/>
      <c r="I92" s="377"/>
      <c r="J92" s="377"/>
      <c r="K92" s="378"/>
      <c r="L92" s="70">
        <f>ROUND(L90+L91,2)</f>
        <v>7255.67</v>
      </c>
      <c r="M92" s="71"/>
      <c r="N92" s="71"/>
      <c r="O92" s="71"/>
      <c r="P92" s="71"/>
      <c r="Q92" s="71"/>
      <c r="R92" s="71"/>
    </row>
    <row r="93" spans="2:21" s="115" customFormat="1" ht="17.25" hidden="1" customHeight="1">
      <c r="B93" s="114">
        <f>B92+1</f>
        <v>16</v>
      </c>
      <c r="C93" s="400" t="s">
        <v>20</v>
      </c>
      <c r="D93" s="401"/>
      <c r="E93" s="401"/>
      <c r="F93" s="401"/>
      <c r="G93" s="401"/>
      <c r="H93" s="401"/>
      <c r="I93" s="401"/>
      <c r="J93" s="401"/>
      <c r="K93" s="402"/>
      <c r="L93" s="116">
        <f>ROUND(L90*0.05*1.2,3)</f>
        <v>362.78399999999999</v>
      </c>
      <c r="M93" s="47"/>
      <c r="N93" s="47"/>
      <c r="O93" s="47"/>
      <c r="P93" s="47"/>
      <c r="Q93" s="47"/>
      <c r="R93" s="47"/>
    </row>
    <row r="94" spans="2:21" ht="6.75" customHeight="1">
      <c r="B94" s="117"/>
      <c r="C94" s="118"/>
      <c r="D94" s="118"/>
      <c r="E94" s="119"/>
      <c r="F94" s="112"/>
      <c r="G94" s="118"/>
      <c r="H94" s="118"/>
      <c r="I94" s="118"/>
      <c r="J94" s="118"/>
      <c r="K94" s="118"/>
      <c r="L94" s="118"/>
      <c r="M94" s="94"/>
      <c r="N94" s="94"/>
      <c r="O94" s="94"/>
    </row>
    <row r="95" spans="2:21" ht="15.75">
      <c r="B95" s="20"/>
      <c r="C95" s="7" t="s">
        <v>6</v>
      </c>
      <c r="D95" s="8"/>
      <c r="E95" s="145"/>
      <c r="F95" s="10"/>
      <c r="G95" s="10"/>
      <c r="H95" s="313" t="s">
        <v>7</v>
      </c>
      <c r="I95" s="313"/>
      <c r="J95" s="146"/>
      <c r="L95" s="21"/>
    </row>
    <row r="96" spans="2:21" ht="30.6" customHeight="1">
      <c r="B96" s="20"/>
      <c r="C96" s="327" t="s">
        <v>131</v>
      </c>
      <c r="D96" s="328"/>
      <c r="E96" s="328"/>
      <c r="F96" s="328"/>
      <c r="G96" s="328"/>
      <c r="H96" s="329"/>
      <c r="I96" s="329"/>
      <c r="J96" s="329"/>
      <c r="K96" s="329"/>
      <c r="L96" s="329"/>
    </row>
    <row r="97" spans="2:21" ht="9" customHeight="1">
      <c r="B97" s="20"/>
      <c r="C97" s="151"/>
      <c r="D97" s="151"/>
      <c r="E97" s="151"/>
      <c r="F97" s="151"/>
      <c r="G97" s="151"/>
      <c r="H97" s="160"/>
      <c r="I97" s="160"/>
      <c r="J97" s="160"/>
      <c r="K97" s="160"/>
      <c r="L97" s="160"/>
    </row>
    <row r="98" spans="2:21" ht="21.75" customHeight="1">
      <c r="G98" s="150"/>
      <c r="H98" s="324"/>
      <c r="I98" s="324"/>
      <c r="J98" s="324"/>
      <c r="K98" s="324"/>
      <c r="L98" s="324"/>
      <c r="T98" s="246" t="s">
        <v>172</v>
      </c>
      <c r="U98" s="246">
        <v>1.0053000000000001</v>
      </c>
    </row>
    <row r="99" spans="2:21" ht="15.75">
      <c r="C99" s="149" t="s">
        <v>126</v>
      </c>
      <c r="D99" s="149"/>
      <c r="E99" s="149"/>
      <c r="F99" s="148"/>
      <c r="G99" s="14"/>
      <c r="H99" s="146"/>
      <c r="I99" s="146"/>
      <c r="J99" s="146"/>
      <c r="K99" s="118"/>
      <c r="L99" s="21"/>
      <c r="T99" s="247" t="s">
        <v>173</v>
      </c>
      <c r="U99" s="247">
        <v>1.0053000000000001</v>
      </c>
    </row>
    <row r="100" spans="2:21" ht="15.75">
      <c r="C100" s="148"/>
      <c r="D100" s="17"/>
      <c r="E100" s="18"/>
      <c r="F100" s="17"/>
      <c r="G100" s="14"/>
      <c r="H100" s="324"/>
      <c r="I100" s="324"/>
      <c r="J100" s="324"/>
      <c r="K100" s="324"/>
      <c r="L100" s="324"/>
      <c r="T100" s="247" t="s">
        <v>174</v>
      </c>
      <c r="U100" s="247">
        <v>1.0053000000000001</v>
      </c>
    </row>
    <row r="101" spans="2:21">
      <c r="C101" s="20"/>
      <c r="H101" s="101"/>
      <c r="I101" s="101"/>
      <c r="J101" s="101"/>
      <c r="K101" s="118"/>
      <c r="L101" s="118"/>
      <c r="T101" s="247" t="s">
        <v>175</v>
      </c>
      <c r="U101" s="247">
        <v>1.0053000000000001</v>
      </c>
    </row>
    <row r="102" spans="2:21">
      <c r="B102" s="117"/>
      <c r="C102" s="20"/>
      <c r="H102" s="118"/>
      <c r="I102" s="118"/>
      <c r="J102" s="118"/>
      <c r="K102" s="118"/>
      <c r="L102" s="118"/>
      <c r="T102" s="247" t="s">
        <v>176</v>
      </c>
      <c r="U102" s="247">
        <v>1.0053000000000001</v>
      </c>
    </row>
    <row r="103" spans="2:21">
      <c r="B103" s="117"/>
      <c r="C103" s="390"/>
      <c r="D103" s="390"/>
      <c r="E103" s="390"/>
      <c r="F103" s="390"/>
      <c r="G103" s="390"/>
      <c r="H103" s="118"/>
      <c r="I103" s="118"/>
      <c r="J103" s="118"/>
      <c r="K103" s="118"/>
      <c r="L103" s="118"/>
      <c r="T103" s="247" t="s">
        <v>177</v>
      </c>
      <c r="U103" s="247">
        <v>1.0053000000000001</v>
      </c>
    </row>
    <row r="104" spans="2:21" ht="18.75">
      <c r="B104" s="117"/>
      <c r="C104" s="117"/>
      <c r="D104" s="13"/>
      <c r="E104" s="12"/>
      <c r="F104" s="12"/>
      <c r="G104" s="13"/>
      <c r="H104" s="118"/>
      <c r="I104" s="118"/>
      <c r="J104" s="118"/>
      <c r="K104" s="118"/>
      <c r="L104" s="118"/>
    </row>
    <row r="105" spans="2:21">
      <c r="B105" s="117"/>
      <c r="C105" s="118"/>
      <c r="D105" s="118"/>
      <c r="E105" s="119"/>
      <c r="F105" s="118"/>
      <c r="G105" s="118"/>
      <c r="H105" s="118"/>
      <c r="I105" s="118"/>
      <c r="J105" s="118"/>
      <c r="K105" s="118"/>
      <c r="L105" s="118"/>
    </row>
    <row r="106" spans="2:21">
      <c r="B106" s="117"/>
      <c r="C106" s="118"/>
      <c r="D106" s="118"/>
      <c r="E106" s="119"/>
      <c r="F106" s="118"/>
      <c r="G106" s="118"/>
      <c r="H106" s="118"/>
      <c r="I106" s="118"/>
      <c r="J106" s="118"/>
      <c r="K106" s="118"/>
      <c r="L106" s="118"/>
    </row>
    <row r="107" spans="2:21">
      <c r="B107" s="117"/>
      <c r="C107" s="118"/>
      <c r="D107" s="118"/>
      <c r="E107" s="119"/>
      <c r="F107" s="118"/>
      <c r="G107" s="118"/>
      <c r="H107" s="118"/>
      <c r="I107" s="118"/>
      <c r="J107" s="118"/>
      <c r="K107" s="118"/>
      <c r="L107" s="118"/>
    </row>
    <row r="108" spans="2:21">
      <c r="B108" s="117"/>
      <c r="C108" s="118"/>
      <c r="D108" s="118"/>
      <c r="E108" s="119"/>
      <c r="F108" s="118"/>
      <c r="G108" s="118"/>
      <c r="H108" s="118"/>
      <c r="I108" s="118"/>
      <c r="J108" s="118"/>
      <c r="K108" s="118"/>
      <c r="L108" s="118"/>
    </row>
    <row r="109" spans="2:21">
      <c r="B109" s="117"/>
      <c r="C109" s="118"/>
      <c r="D109" s="118"/>
      <c r="E109" s="119"/>
      <c r="F109" s="118"/>
      <c r="G109" s="118"/>
      <c r="H109" s="118"/>
      <c r="I109" s="118"/>
      <c r="J109" s="118"/>
      <c r="K109" s="118"/>
      <c r="L109" s="118"/>
    </row>
    <row r="110" spans="2:21">
      <c r="B110" s="117"/>
      <c r="C110" s="118"/>
      <c r="D110" s="118"/>
      <c r="E110" s="119"/>
      <c r="F110" s="118"/>
      <c r="G110" s="118"/>
      <c r="H110" s="118"/>
      <c r="I110" s="118"/>
      <c r="J110" s="118"/>
      <c r="K110" s="118"/>
      <c r="L110" s="118"/>
    </row>
    <row r="111" spans="2:21">
      <c r="B111" s="117"/>
      <c r="C111" s="118"/>
      <c r="D111" s="118"/>
      <c r="E111" s="119"/>
      <c r="F111" s="118"/>
      <c r="G111" s="118"/>
      <c r="H111" s="118"/>
      <c r="I111" s="118"/>
      <c r="J111" s="118"/>
      <c r="K111" s="118"/>
      <c r="L111" s="118"/>
    </row>
    <row r="112" spans="2:21">
      <c r="B112" s="117"/>
      <c r="C112" s="118"/>
      <c r="D112" s="118"/>
      <c r="E112" s="119"/>
      <c r="F112" s="118"/>
      <c r="G112" s="118"/>
      <c r="H112" s="118"/>
      <c r="I112" s="118"/>
      <c r="J112" s="118"/>
      <c r="K112" s="118"/>
      <c r="L112" s="118"/>
    </row>
    <row r="113" spans="2:12">
      <c r="B113" s="117"/>
      <c r="C113" s="118"/>
      <c r="D113" s="118"/>
      <c r="E113" s="119"/>
      <c r="F113" s="118"/>
      <c r="G113" s="118"/>
      <c r="H113" s="118"/>
      <c r="I113" s="118"/>
      <c r="J113" s="118"/>
      <c r="K113" s="118"/>
      <c r="L113" s="118"/>
    </row>
    <row r="114" spans="2:12">
      <c r="B114" s="117"/>
      <c r="C114" s="118"/>
      <c r="D114" s="118"/>
      <c r="E114" s="119"/>
      <c r="F114" s="118"/>
      <c r="G114" s="118"/>
      <c r="H114" s="118"/>
      <c r="I114" s="118"/>
      <c r="J114" s="118"/>
      <c r="K114" s="118"/>
      <c r="L114" s="118"/>
    </row>
    <row r="115" spans="2:12">
      <c r="B115" s="117"/>
      <c r="C115" s="118"/>
      <c r="D115" s="118"/>
      <c r="E115" s="119"/>
      <c r="F115" s="118"/>
      <c r="G115" s="118"/>
      <c r="H115" s="118"/>
      <c r="I115" s="118"/>
      <c r="J115" s="118"/>
      <c r="K115" s="118"/>
      <c r="L115" s="118"/>
    </row>
    <row r="116" spans="2:12">
      <c r="B116" s="117"/>
      <c r="C116" s="118"/>
      <c r="D116" s="118"/>
      <c r="E116" s="119"/>
      <c r="F116" s="118"/>
      <c r="G116" s="118"/>
      <c r="H116" s="118"/>
      <c r="I116" s="118"/>
      <c r="J116" s="118"/>
      <c r="K116" s="118"/>
      <c r="L116" s="118"/>
    </row>
    <row r="117" spans="2:12">
      <c r="B117" s="117"/>
      <c r="C117" s="118"/>
      <c r="D117" s="118"/>
      <c r="E117" s="119"/>
      <c r="F117" s="118"/>
      <c r="G117" s="118"/>
      <c r="H117" s="118"/>
      <c r="I117" s="118"/>
      <c r="J117" s="118"/>
      <c r="K117" s="118"/>
      <c r="L117" s="118"/>
    </row>
    <row r="118" spans="2:12">
      <c r="B118" s="117"/>
      <c r="C118" s="118"/>
      <c r="D118" s="118"/>
      <c r="E118" s="119"/>
      <c r="F118" s="118"/>
      <c r="G118" s="118"/>
      <c r="H118" s="118"/>
      <c r="I118" s="118"/>
      <c r="J118" s="118"/>
      <c r="K118" s="118"/>
      <c r="L118" s="118"/>
    </row>
    <row r="119" spans="2:12">
      <c r="B119" s="117"/>
      <c r="C119" s="118"/>
      <c r="D119" s="118"/>
      <c r="E119" s="119"/>
      <c r="F119" s="118"/>
      <c r="G119" s="118"/>
      <c r="H119" s="118"/>
      <c r="I119" s="118"/>
      <c r="J119" s="118"/>
      <c r="K119" s="118"/>
      <c r="L119" s="118"/>
    </row>
    <row r="120" spans="2:12">
      <c r="B120" s="117"/>
      <c r="C120" s="118"/>
      <c r="D120" s="118"/>
      <c r="E120" s="119"/>
      <c r="F120" s="118"/>
      <c r="G120" s="118"/>
      <c r="H120" s="118"/>
      <c r="I120" s="118"/>
      <c r="J120" s="118"/>
      <c r="K120" s="118"/>
      <c r="L120" s="118"/>
    </row>
    <row r="121" spans="2:12">
      <c r="B121" s="117"/>
      <c r="C121" s="118"/>
      <c r="D121" s="118"/>
      <c r="E121" s="119"/>
      <c r="F121" s="118"/>
      <c r="G121" s="118"/>
      <c r="H121" s="118"/>
      <c r="I121" s="118"/>
      <c r="J121" s="118"/>
      <c r="K121" s="118"/>
      <c r="L121" s="118"/>
    </row>
    <row r="122" spans="2:12">
      <c r="B122" s="117"/>
      <c r="C122" s="118"/>
      <c r="D122" s="118"/>
      <c r="E122" s="119"/>
      <c r="F122" s="118"/>
      <c r="G122" s="118"/>
      <c r="H122" s="118"/>
      <c r="I122" s="118"/>
      <c r="J122" s="118"/>
      <c r="K122" s="118"/>
      <c r="L122" s="118"/>
    </row>
    <row r="123" spans="2:12">
      <c r="B123" s="117"/>
      <c r="C123" s="118"/>
      <c r="D123" s="118"/>
      <c r="E123" s="119"/>
      <c r="F123" s="118"/>
      <c r="G123" s="118"/>
      <c r="H123" s="118"/>
      <c r="I123" s="118"/>
      <c r="J123" s="118"/>
      <c r="K123" s="118"/>
      <c r="L123" s="118"/>
    </row>
    <row r="124" spans="2:12">
      <c r="B124" s="117"/>
      <c r="C124" s="118"/>
      <c r="D124" s="118"/>
      <c r="E124" s="119"/>
      <c r="F124" s="118"/>
      <c r="G124" s="118"/>
      <c r="H124" s="118"/>
      <c r="I124" s="118"/>
      <c r="J124" s="118"/>
      <c r="K124" s="118"/>
      <c r="L124" s="118"/>
    </row>
    <row r="125" spans="2:12">
      <c r="B125" s="117"/>
      <c r="C125" s="118"/>
      <c r="D125" s="118"/>
      <c r="E125" s="119"/>
      <c r="F125" s="118"/>
      <c r="G125" s="118"/>
      <c r="H125" s="118"/>
      <c r="I125" s="118"/>
      <c r="J125" s="118"/>
      <c r="K125" s="118"/>
      <c r="L125" s="118"/>
    </row>
    <row r="126" spans="2:12">
      <c r="B126" s="117"/>
      <c r="C126" s="118"/>
      <c r="D126" s="118"/>
      <c r="E126" s="119"/>
      <c r="F126" s="118"/>
      <c r="G126" s="118"/>
      <c r="H126" s="118"/>
      <c r="I126" s="118"/>
      <c r="J126" s="118"/>
      <c r="K126" s="118"/>
      <c r="L126" s="118"/>
    </row>
    <row r="127" spans="2:12">
      <c r="B127" s="117"/>
      <c r="C127" s="118"/>
      <c r="D127" s="118"/>
      <c r="E127" s="119"/>
      <c r="F127" s="118"/>
      <c r="G127" s="118"/>
      <c r="H127" s="118"/>
      <c r="I127" s="118"/>
      <c r="J127" s="118"/>
      <c r="K127" s="118"/>
      <c r="L127" s="118"/>
    </row>
    <row r="128" spans="2:12">
      <c r="B128" s="117"/>
      <c r="C128" s="118"/>
      <c r="D128" s="118"/>
      <c r="E128" s="119"/>
      <c r="F128" s="118"/>
      <c r="G128" s="118"/>
      <c r="H128" s="118"/>
      <c r="I128" s="118"/>
      <c r="J128" s="118"/>
      <c r="K128" s="118"/>
      <c r="L128" s="118"/>
    </row>
    <row r="129" spans="2:12">
      <c r="B129" s="117"/>
      <c r="C129" s="118"/>
      <c r="D129" s="118"/>
      <c r="E129" s="119"/>
      <c r="F129" s="118"/>
      <c r="G129" s="118"/>
      <c r="H129" s="118"/>
      <c r="I129" s="118"/>
      <c r="J129" s="118"/>
      <c r="K129" s="118"/>
      <c r="L129" s="118"/>
    </row>
    <row r="130" spans="2:12">
      <c r="B130" s="117"/>
      <c r="C130" s="118"/>
      <c r="D130" s="118"/>
      <c r="E130" s="119"/>
      <c r="F130" s="118"/>
      <c r="G130" s="118"/>
      <c r="H130" s="118"/>
      <c r="I130" s="118"/>
      <c r="J130" s="118"/>
      <c r="K130" s="118"/>
      <c r="L130" s="118"/>
    </row>
    <row r="131" spans="2:12">
      <c r="B131" s="117"/>
      <c r="C131" s="118"/>
      <c r="D131" s="118"/>
      <c r="E131" s="119"/>
      <c r="F131" s="118"/>
      <c r="G131" s="118"/>
      <c r="H131" s="118"/>
      <c r="I131" s="118"/>
      <c r="J131" s="118"/>
      <c r="K131" s="118"/>
      <c r="L131" s="118"/>
    </row>
    <row r="132" spans="2:12">
      <c r="B132" s="117"/>
      <c r="C132" s="118"/>
      <c r="D132" s="118"/>
      <c r="E132" s="119"/>
      <c r="F132" s="118"/>
      <c r="G132" s="118"/>
      <c r="H132" s="118"/>
      <c r="I132" s="118"/>
      <c r="J132" s="118"/>
      <c r="K132" s="118"/>
      <c r="L132" s="118"/>
    </row>
    <row r="133" spans="2:12">
      <c r="B133" s="117"/>
      <c r="C133" s="118"/>
      <c r="D133" s="118"/>
      <c r="E133" s="119"/>
      <c r="F133" s="118"/>
      <c r="G133" s="118"/>
      <c r="H133" s="118"/>
      <c r="I133" s="118"/>
      <c r="J133" s="118"/>
      <c r="K133" s="118"/>
      <c r="L133" s="118"/>
    </row>
    <row r="134" spans="2:12">
      <c r="B134" s="117"/>
      <c r="C134" s="118"/>
      <c r="D134" s="118"/>
      <c r="E134" s="119"/>
      <c r="F134" s="118"/>
      <c r="G134" s="118"/>
      <c r="H134" s="118"/>
      <c r="I134" s="118"/>
      <c r="J134" s="118"/>
      <c r="K134" s="118"/>
      <c r="L134" s="118"/>
    </row>
    <row r="135" spans="2:12">
      <c r="B135" s="117"/>
      <c r="C135" s="118"/>
      <c r="D135" s="118"/>
      <c r="E135" s="119"/>
      <c r="F135" s="118"/>
      <c r="G135" s="118"/>
      <c r="H135" s="118"/>
      <c r="I135" s="118"/>
      <c r="J135" s="118"/>
      <c r="K135" s="118"/>
      <c r="L135" s="118"/>
    </row>
    <row r="136" spans="2:12">
      <c r="B136" s="117"/>
      <c r="C136" s="118"/>
      <c r="D136" s="118"/>
      <c r="E136" s="119"/>
      <c r="F136" s="118"/>
      <c r="G136" s="118"/>
      <c r="H136" s="118"/>
      <c r="I136" s="118"/>
      <c r="J136" s="118"/>
      <c r="K136" s="118"/>
      <c r="L136" s="118"/>
    </row>
    <row r="137" spans="2:12">
      <c r="B137" s="117"/>
      <c r="C137" s="118"/>
      <c r="D137" s="118"/>
      <c r="E137" s="119"/>
      <c r="F137" s="118"/>
      <c r="G137" s="118"/>
      <c r="H137" s="118"/>
      <c r="I137" s="118"/>
      <c r="J137" s="118"/>
      <c r="K137" s="118"/>
      <c r="L137" s="118"/>
    </row>
    <row r="138" spans="2:12">
      <c r="B138" s="117"/>
      <c r="C138" s="118"/>
      <c r="D138" s="118"/>
      <c r="E138" s="119"/>
      <c r="F138" s="118"/>
      <c r="G138" s="118"/>
      <c r="H138" s="118"/>
      <c r="I138" s="118"/>
      <c r="J138" s="118"/>
      <c r="K138" s="118"/>
      <c r="L138" s="118"/>
    </row>
    <row r="139" spans="2:12">
      <c r="B139" s="117"/>
      <c r="C139" s="118"/>
      <c r="D139" s="118"/>
      <c r="E139" s="119"/>
      <c r="F139" s="118"/>
      <c r="G139" s="118"/>
      <c r="H139" s="118"/>
      <c r="I139" s="118"/>
      <c r="J139" s="118"/>
      <c r="K139" s="118"/>
      <c r="L139" s="118"/>
    </row>
    <row r="140" spans="2:12">
      <c r="B140" s="117"/>
      <c r="C140" s="118"/>
      <c r="D140" s="118"/>
      <c r="E140" s="119"/>
      <c r="F140" s="118"/>
      <c r="G140" s="118"/>
      <c r="H140" s="118"/>
      <c r="I140" s="118"/>
      <c r="J140" s="118"/>
      <c r="K140" s="118"/>
      <c r="L140" s="118"/>
    </row>
    <row r="141" spans="2:12">
      <c r="B141" s="117"/>
      <c r="C141" s="118"/>
      <c r="D141" s="118"/>
      <c r="E141" s="119"/>
      <c r="F141" s="118"/>
      <c r="G141" s="118"/>
      <c r="H141" s="118"/>
      <c r="I141" s="118"/>
      <c r="J141" s="118"/>
      <c r="K141" s="118"/>
      <c r="L141" s="118"/>
    </row>
    <row r="142" spans="2:12">
      <c r="B142" s="117"/>
      <c r="C142" s="118"/>
      <c r="D142" s="118"/>
      <c r="E142" s="119"/>
      <c r="F142" s="118"/>
      <c r="G142" s="118"/>
      <c r="H142" s="118"/>
      <c r="I142" s="118"/>
      <c r="J142" s="118"/>
      <c r="K142" s="118"/>
      <c r="L142" s="118"/>
    </row>
    <row r="143" spans="2:12">
      <c r="B143" s="117"/>
      <c r="C143" s="118"/>
      <c r="D143" s="118"/>
      <c r="E143" s="119"/>
      <c r="F143" s="118"/>
      <c r="G143" s="118"/>
      <c r="H143" s="118"/>
      <c r="I143" s="118"/>
      <c r="J143" s="118"/>
      <c r="K143" s="118"/>
      <c r="L143" s="118"/>
    </row>
    <row r="144" spans="2:12">
      <c r="B144" s="117"/>
      <c r="C144" s="118"/>
      <c r="D144" s="118"/>
      <c r="E144" s="119"/>
      <c r="F144" s="118"/>
      <c r="G144" s="118"/>
      <c r="H144" s="118"/>
      <c r="I144" s="118"/>
      <c r="J144" s="118"/>
      <c r="K144" s="118"/>
      <c r="L144" s="118"/>
    </row>
    <row r="145" spans="2:12">
      <c r="B145" s="117"/>
      <c r="C145" s="118"/>
      <c r="D145" s="118"/>
      <c r="E145" s="119"/>
      <c r="F145" s="118"/>
      <c r="G145" s="118"/>
      <c r="H145" s="118"/>
      <c r="I145" s="118"/>
      <c r="J145" s="118"/>
      <c r="K145" s="118"/>
      <c r="L145" s="118"/>
    </row>
    <row r="146" spans="2:12">
      <c r="B146" s="117"/>
      <c r="C146" s="118"/>
      <c r="D146" s="118"/>
      <c r="E146" s="119"/>
      <c r="F146" s="118"/>
      <c r="G146" s="118"/>
      <c r="H146" s="118"/>
      <c r="I146" s="118"/>
      <c r="J146" s="118"/>
      <c r="K146" s="118"/>
      <c r="L146" s="118"/>
    </row>
    <row r="147" spans="2:12">
      <c r="B147" s="117"/>
      <c r="C147" s="118"/>
      <c r="D147" s="118"/>
      <c r="E147" s="119"/>
      <c r="F147" s="118"/>
      <c r="G147" s="118"/>
      <c r="H147" s="118"/>
      <c r="I147" s="118"/>
      <c r="J147" s="118"/>
      <c r="K147" s="118"/>
      <c r="L147" s="118"/>
    </row>
    <row r="148" spans="2:12">
      <c r="B148" s="117"/>
      <c r="C148" s="118"/>
      <c r="D148" s="118"/>
      <c r="E148" s="119"/>
      <c r="F148" s="118"/>
      <c r="G148" s="118"/>
      <c r="H148" s="118"/>
      <c r="I148" s="118"/>
      <c r="J148" s="118"/>
      <c r="K148" s="118"/>
      <c r="L148" s="118"/>
    </row>
    <row r="149" spans="2:12">
      <c r="B149" s="117"/>
      <c r="C149" s="118"/>
      <c r="D149" s="118"/>
      <c r="E149" s="119"/>
      <c r="F149" s="118"/>
      <c r="G149" s="118"/>
      <c r="H149" s="118"/>
      <c r="I149" s="118"/>
      <c r="J149" s="118"/>
      <c r="K149" s="118"/>
      <c r="L149" s="118"/>
    </row>
    <row r="150" spans="2:12">
      <c r="B150" s="117"/>
      <c r="C150" s="118"/>
      <c r="D150" s="118"/>
      <c r="E150" s="119"/>
      <c r="F150" s="118"/>
      <c r="G150" s="118"/>
      <c r="H150" s="118"/>
      <c r="I150" s="118"/>
      <c r="J150" s="118"/>
      <c r="K150" s="118"/>
      <c r="L150" s="118"/>
    </row>
    <row r="151" spans="2:12">
      <c r="B151" s="117"/>
      <c r="C151" s="118"/>
      <c r="D151" s="118"/>
      <c r="E151" s="119"/>
      <c r="F151" s="118"/>
      <c r="G151" s="118"/>
      <c r="H151" s="118"/>
      <c r="I151" s="118"/>
      <c r="J151" s="118"/>
      <c r="K151" s="118"/>
      <c r="L151" s="118"/>
    </row>
    <row r="152" spans="2:12">
      <c r="B152" s="117"/>
      <c r="C152" s="118"/>
      <c r="D152" s="118"/>
      <c r="E152" s="119"/>
      <c r="F152" s="118"/>
      <c r="G152" s="118"/>
      <c r="H152" s="118"/>
      <c r="I152" s="118"/>
      <c r="J152" s="118"/>
      <c r="K152" s="118"/>
      <c r="L152" s="118"/>
    </row>
    <row r="153" spans="2:12">
      <c r="B153" s="117"/>
      <c r="C153" s="118"/>
      <c r="D153" s="118"/>
      <c r="E153" s="119"/>
      <c r="F153" s="118"/>
      <c r="G153" s="118"/>
      <c r="H153" s="118"/>
      <c r="I153" s="118"/>
      <c r="J153" s="118"/>
      <c r="K153" s="118"/>
      <c r="L153" s="118"/>
    </row>
    <row r="154" spans="2:12">
      <c r="B154" s="117"/>
      <c r="C154" s="118"/>
      <c r="D154" s="118"/>
      <c r="E154" s="119"/>
      <c r="F154" s="118"/>
      <c r="G154" s="118"/>
      <c r="H154" s="118"/>
      <c r="I154" s="118"/>
      <c r="J154" s="118"/>
      <c r="K154" s="118"/>
      <c r="L154" s="118"/>
    </row>
    <row r="155" spans="2:12">
      <c r="B155" s="117"/>
      <c r="C155" s="118"/>
      <c r="D155" s="118"/>
      <c r="E155" s="119"/>
      <c r="F155" s="118"/>
      <c r="G155" s="118"/>
      <c r="H155" s="118"/>
      <c r="I155" s="118"/>
      <c r="J155" s="118"/>
      <c r="K155" s="118"/>
      <c r="L155" s="118"/>
    </row>
    <row r="156" spans="2:12">
      <c r="B156" s="117"/>
      <c r="C156" s="118"/>
      <c r="D156" s="118"/>
      <c r="E156" s="119"/>
      <c r="F156" s="118"/>
      <c r="G156" s="118"/>
      <c r="H156" s="118"/>
      <c r="I156" s="118"/>
      <c r="J156" s="118"/>
      <c r="K156" s="118"/>
      <c r="L156" s="118"/>
    </row>
    <row r="157" spans="2:12">
      <c r="B157" s="117"/>
      <c r="C157" s="118"/>
      <c r="D157" s="118"/>
      <c r="E157" s="119"/>
      <c r="F157" s="118"/>
      <c r="G157" s="118"/>
      <c r="H157" s="118"/>
      <c r="I157" s="118"/>
      <c r="J157" s="118"/>
      <c r="K157" s="118"/>
      <c r="L157" s="118"/>
    </row>
    <row r="158" spans="2:12">
      <c r="B158" s="117"/>
      <c r="C158" s="118"/>
      <c r="D158" s="118"/>
      <c r="E158" s="119"/>
      <c r="F158" s="118"/>
      <c r="G158" s="118"/>
      <c r="H158" s="118"/>
      <c r="I158" s="118"/>
      <c r="J158" s="118"/>
      <c r="K158" s="118"/>
      <c r="L158" s="118"/>
    </row>
    <row r="159" spans="2:12">
      <c r="B159" s="117"/>
      <c r="C159" s="118"/>
      <c r="D159" s="118"/>
      <c r="E159" s="119"/>
      <c r="F159" s="118"/>
      <c r="G159" s="118"/>
      <c r="H159" s="118"/>
      <c r="I159" s="118"/>
      <c r="J159" s="118"/>
      <c r="K159" s="118"/>
      <c r="L159" s="118"/>
    </row>
    <row r="160" spans="2:12">
      <c r="B160" s="117"/>
      <c r="C160" s="118"/>
      <c r="D160" s="118"/>
      <c r="E160" s="119"/>
      <c r="F160" s="118"/>
      <c r="G160" s="118"/>
      <c r="H160" s="118"/>
      <c r="I160" s="118"/>
      <c r="J160" s="118"/>
      <c r="K160" s="118"/>
      <c r="L160" s="118"/>
    </row>
    <row r="161" spans="2:12">
      <c r="B161" s="117"/>
      <c r="C161" s="118"/>
      <c r="D161" s="118"/>
      <c r="E161" s="119"/>
      <c r="F161" s="118"/>
      <c r="G161" s="118"/>
      <c r="H161" s="118"/>
      <c r="I161" s="118"/>
      <c r="J161" s="118"/>
      <c r="K161" s="118"/>
      <c r="L161" s="118"/>
    </row>
    <row r="162" spans="2:12">
      <c r="B162" s="117"/>
      <c r="C162" s="118"/>
      <c r="D162" s="118"/>
      <c r="E162" s="119"/>
      <c r="F162" s="118"/>
      <c r="G162" s="118"/>
      <c r="H162" s="118"/>
      <c r="I162" s="118"/>
      <c r="J162" s="118"/>
      <c r="K162" s="118"/>
      <c r="L162" s="118"/>
    </row>
    <row r="163" spans="2:12">
      <c r="B163" s="117"/>
      <c r="C163" s="118"/>
      <c r="D163" s="118"/>
      <c r="E163" s="119"/>
      <c r="F163" s="118"/>
      <c r="G163" s="118"/>
      <c r="H163" s="118"/>
      <c r="I163" s="118"/>
      <c r="J163" s="118"/>
      <c r="K163" s="118"/>
      <c r="L163" s="118"/>
    </row>
    <row r="164" spans="2:12">
      <c r="B164" s="117"/>
      <c r="C164" s="118"/>
      <c r="D164" s="118"/>
      <c r="E164" s="119"/>
      <c r="F164" s="118"/>
      <c r="G164" s="118"/>
      <c r="H164" s="118"/>
      <c r="I164" s="118"/>
      <c r="J164" s="118"/>
      <c r="K164" s="118"/>
      <c r="L164" s="118"/>
    </row>
    <row r="165" spans="2:12">
      <c r="B165" s="117"/>
      <c r="C165" s="118"/>
      <c r="D165" s="118"/>
      <c r="E165" s="119"/>
      <c r="F165" s="118"/>
      <c r="G165" s="118"/>
      <c r="H165" s="118"/>
      <c r="I165" s="118"/>
      <c r="J165" s="118"/>
      <c r="K165" s="118"/>
      <c r="L165" s="118"/>
    </row>
    <row r="166" spans="2:12">
      <c r="B166" s="117"/>
      <c r="C166" s="118"/>
      <c r="D166" s="118"/>
      <c r="E166" s="119"/>
      <c r="F166" s="118"/>
      <c r="G166" s="118"/>
      <c r="H166" s="118"/>
      <c r="I166" s="118"/>
      <c r="J166" s="118"/>
      <c r="K166" s="118"/>
      <c r="L166" s="118"/>
    </row>
    <row r="167" spans="2:12">
      <c r="B167" s="117"/>
      <c r="C167" s="118"/>
      <c r="D167" s="118"/>
      <c r="E167" s="119"/>
      <c r="F167" s="118"/>
      <c r="G167" s="118"/>
      <c r="H167" s="118"/>
      <c r="I167" s="118"/>
      <c r="J167" s="118"/>
      <c r="K167" s="118"/>
      <c r="L167" s="118"/>
    </row>
    <row r="168" spans="2:12">
      <c r="B168" s="117"/>
      <c r="C168" s="118"/>
      <c r="D168" s="118"/>
      <c r="E168" s="119"/>
      <c r="F168" s="118"/>
      <c r="G168" s="118"/>
      <c r="H168" s="118"/>
      <c r="I168" s="118"/>
      <c r="J168" s="118"/>
      <c r="K168" s="118"/>
      <c r="L168" s="118"/>
    </row>
    <row r="169" spans="2:12">
      <c r="B169" s="117"/>
      <c r="C169" s="118"/>
      <c r="D169" s="118"/>
      <c r="E169" s="119"/>
      <c r="F169" s="118"/>
      <c r="G169" s="118"/>
      <c r="H169" s="118"/>
      <c r="I169" s="118"/>
      <c r="J169" s="118"/>
      <c r="K169" s="118"/>
      <c r="L169" s="118"/>
    </row>
    <row r="170" spans="2:12">
      <c r="B170" s="117"/>
      <c r="C170" s="118"/>
      <c r="D170" s="118"/>
      <c r="E170" s="119"/>
      <c r="F170" s="118"/>
      <c r="G170" s="118"/>
      <c r="H170" s="118"/>
      <c r="I170" s="118"/>
      <c r="J170" s="118"/>
      <c r="K170" s="118"/>
      <c r="L170" s="118"/>
    </row>
    <row r="171" spans="2:12">
      <c r="B171" s="117"/>
      <c r="C171" s="118"/>
      <c r="D171" s="118"/>
      <c r="E171" s="119"/>
      <c r="F171" s="118"/>
      <c r="G171" s="118"/>
      <c r="H171" s="118"/>
      <c r="I171" s="118"/>
      <c r="J171" s="118"/>
      <c r="K171" s="118"/>
      <c r="L171" s="118"/>
    </row>
    <row r="172" spans="2:12">
      <c r="B172" s="117"/>
      <c r="C172" s="118"/>
      <c r="D172" s="118"/>
      <c r="E172" s="119"/>
      <c r="F172" s="118"/>
      <c r="G172" s="118"/>
      <c r="H172" s="118"/>
      <c r="I172" s="118"/>
      <c r="J172" s="118"/>
      <c r="K172" s="118"/>
      <c r="L172" s="118"/>
    </row>
    <row r="173" spans="2:12">
      <c r="B173" s="117"/>
      <c r="C173" s="118"/>
      <c r="D173" s="118"/>
      <c r="E173" s="119"/>
      <c r="F173" s="118"/>
      <c r="G173" s="118"/>
      <c r="H173" s="118"/>
      <c r="I173" s="118"/>
      <c r="J173" s="118"/>
      <c r="K173" s="118"/>
      <c r="L173" s="118"/>
    </row>
    <row r="174" spans="2:12">
      <c r="B174" s="117"/>
      <c r="C174" s="118"/>
      <c r="D174" s="118"/>
      <c r="E174" s="119"/>
      <c r="F174" s="118"/>
      <c r="G174" s="118"/>
      <c r="H174" s="118"/>
      <c r="I174" s="118"/>
      <c r="J174" s="118"/>
      <c r="K174" s="118"/>
      <c r="L174" s="118"/>
    </row>
    <row r="175" spans="2:12">
      <c r="B175" s="117"/>
      <c r="C175" s="118"/>
      <c r="D175" s="118"/>
      <c r="E175" s="119"/>
      <c r="F175" s="118"/>
      <c r="G175" s="118"/>
      <c r="H175" s="118"/>
      <c r="I175" s="118"/>
      <c r="J175" s="118"/>
      <c r="K175" s="118"/>
      <c r="L175" s="118"/>
    </row>
    <row r="176" spans="2:12">
      <c r="B176" s="117"/>
      <c r="C176" s="118"/>
      <c r="D176" s="118"/>
      <c r="E176" s="119"/>
      <c r="F176" s="118"/>
      <c r="G176" s="118"/>
      <c r="H176" s="118"/>
      <c r="I176" s="118"/>
      <c r="J176" s="118"/>
      <c r="K176" s="118"/>
      <c r="L176" s="118"/>
    </row>
    <row r="177" spans="2:12">
      <c r="B177" s="117"/>
      <c r="C177" s="118"/>
      <c r="D177" s="118"/>
      <c r="E177" s="119"/>
      <c r="F177" s="118"/>
      <c r="G177" s="118"/>
      <c r="H177" s="118"/>
      <c r="I177" s="118"/>
      <c r="J177" s="118"/>
      <c r="K177" s="118"/>
      <c r="L177" s="118"/>
    </row>
    <row r="178" spans="2:12">
      <c r="B178" s="117"/>
      <c r="C178" s="118"/>
      <c r="D178" s="118"/>
      <c r="E178" s="119"/>
      <c r="F178" s="118"/>
      <c r="G178" s="118"/>
      <c r="H178" s="118"/>
      <c r="I178" s="118"/>
      <c r="J178" s="118"/>
      <c r="K178" s="118"/>
      <c r="L178" s="118"/>
    </row>
    <row r="179" spans="2:12">
      <c r="B179" s="117"/>
      <c r="C179" s="118"/>
      <c r="D179" s="118"/>
      <c r="E179" s="119"/>
      <c r="F179" s="118"/>
      <c r="G179" s="118"/>
      <c r="H179" s="118"/>
      <c r="I179" s="118"/>
      <c r="J179" s="118"/>
      <c r="K179" s="118"/>
      <c r="L179" s="118"/>
    </row>
    <row r="180" spans="2:12">
      <c r="B180" s="117"/>
      <c r="C180" s="118"/>
      <c r="D180" s="118"/>
      <c r="E180" s="119"/>
      <c r="F180" s="118"/>
      <c r="G180" s="118"/>
      <c r="H180" s="118"/>
      <c r="I180" s="118"/>
      <c r="J180" s="118"/>
      <c r="K180" s="118"/>
      <c r="L180" s="118"/>
    </row>
    <row r="181" spans="2:12">
      <c r="B181" s="117"/>
      <c r="C181" s="118"/>
      <c r="D181" s="118"/>
      <c r="E181" s="119"/>
      <c r="F181" s="118"/>
      <c r="G181" s="118"/>
      <c r="H181" s="118"/>
      <c r="I181" s="118"/>
      <c r="J181" s="118"/>
      <c r="K181" s="118"/>
      <c r="L181" s="118"/>
    </row>
    <row r="182" spans="2:12">
      <c r="B182" s="117"/>
      <c r="C182" s="118"/>
      <c r="D182" s="118"/>
      <c r="E182" s="119"/>
      <c r="F182" s="118"/>
      <c r="G182" s="118"/>
      <c r="H182" s="118"/>
      <c r="I182" s="118"/>
      <c r="J182" s="118"/>
      <c r="K182" s="118"/>
      <c r="L182" s="118"/>
    </row>
    <row r="183" spans="2:12">
      <c r="B183" s="117"/>
      <c r="C183" s="118"/>
      <c r="D183" s="118"/>
      <c r="E183" s="119"/>
      <c r="F183" s="118"/>
      <c r="G183" s="118"/>
      <c r="H183" s="118"/>
      <c r="I183" s="118"/>
      <c r="J183" s="118"/>
      <c r="K183" s="118"/>
      <c r="L183" s="118"/>
    </row>
    <row r="184" spans="2:12">
      <c r="B184" s="117"/>
      <c r="C184" s="118"/>
      <c r="D184" s="118"/>
      <c r="E184" s="119"/>
      <c r="F184" s="118"/>
      <c r="G184" s="118"/>
      <c r="H184" s="118"/>
      <c r="I184" s="118"/>
      <c r="J184" s="118"/>
      <c r="K184" s="118"/>
      <c r="L184" s="118"/>
    </row>
    <row r="185" spans="2:12">
      <c r="B185" s="117"/>
      <c r="C185" s="118"/>
      <c r="D185" s="118"/>
      <c r="E185" s="119"/>
      <c r="F185" s="118"/>
      <c r="G185" s="118"/>
      <c r="H185" s="118"/>
      <c r="I185" s="118"/>
      <c r="J185" s="118"/>
      <c r="K185" s="118"/>
      <c r="L185" s="118"/>
    </row>
    <row r="186" spans="2:12">
      <c r="B186" s="117"/>
      <c r="C186" s="118"/>
      <c r="D186" s="118"/>
      <c r="E186" s="119"/>
      <c r="F186" s="118"/>
      <c r="G186" s="118"/>
      <c r="H186" s="118"/>
      <c r="I186" s="118"/>
      <c r="J186" s="118"/>
      <c r="K186" s="118"/>
      <c r="L186" s="118"/>
    </row>
    <row r="187" spans="2:12">
      <c r="B187" s="117"/>
      <c r="C187" s="118"/>
      <c r="D187" s="118"/>
      <c r="E187" s="119"/>
      <c r="F187" s="118"/>
      <c r="G187" s="118"/>
      <c r="H187" s="118"/>
      <c r="I187" s="118"/>
      <c r="J187" s="118"/>
      <c r="K187" s="118"/>
      <c r="L187" s="118"/>
    </row>
    <row r="188" spans="2:12">
      <c r="B188" s="117"/>
      <c r="C188" s="118"/>
      <c r="D188" s="118"/>
      <c r="E188" s="119"/>
      <c r="F188" s="118"/>
      <c r="G188" s="118"/>
      <c r="H188" s="118"/>
      <c r="I188" s="118"/>
      <c r="J188" s="118"/>
      <c r="K188" s="118"/>
      <c r="L188" s="118"/>
    </row>
    <row r="189" spans="2:12">
      <c r="B189" s="117"/>
      <c r="C189" s="118"/>
      <c r="D189" s="118"/>
      <c r="E189" s="119"/>
      <c r="F189" s="118"/>
      <c r="G189" s="118"/>
      <c r="H189" s="118"/>
      <c r="I189" s="118"/>
      <c r="J189" s="118"/>
      <c r="K189" s="118"/>
      <c r="L189" s="118"/>
    </row>
    <row r="190" spans="2:12">
      <c r="B190" s="117"/>
      <c r="C190" s="118"/>
      <c r="D190" s="118"/>
      <c r="E190" s="119"/>
      <c r="F190" s="118"/>
      <c r="G190" s="118"/>
      <c r="H190" s="118"/>
      <c r="I190" s="118"/>
      <c r="J190" s="118"/>
      <c r="K190" s="118"/>
      <c r="L190" s="118"/>
    </row>
    <row r="191" spans="2:12">
      <c r="B191" s="117"/>
      <c r="C191" s="118"/>
      <c r="D191" s="118"/>
      <c r="E191" s="119"/>
      <c r="F191" s="118"/>
      <c r="G191" s="118"/>
      <c r="H191" s="118"/>
      <c r="I191" s="118"/>
      <c r="J191" s="118"/>
      <c r="K191" s="118"/>
      <c r="L191" s="118"/>
    </row>
    <row r="192" spans="2:12">
      <c r="B192" s="117"/>
      <c r="C192" s="118"/>
      <c r="D192" s="118"/>
      <c r="E192" s="119"/>
      <c r="F192" s="118"/>
      <c r="G192" s="118"/>
      <c r="H192" s="118"/>
      <c r="I192" s="118"/>
      <c r="J192" s="118"/>
      <c r="K192" s="118"/>
      <c r="L192" s="118"/>
    </row>
    <row r="193" spans="2:12">
      <c r="B193" s="117"/>
      <c r="C193" s="118"/>
      <c r="D193" s="118"/>
      <c r="E193" s="119"/>
      <c r="F193" s="118"/>
      <c r="G193" s="118"/>
      <c r="H193" s="118"/>
      <c r="I193" s="118"/>
      <c r="J193" s="118"/>
      <c r="K193" s="118"/>
      <c r="L193" s="118"/>
    </row>
    <row r="194" spans="2:12">
      <c r="B194" s="117"/>
      <c r="C194" s="118"/>
      <c r="D194" s="118"/>
      <c r="E194" s="119"/>
      <c r="F194" s="118"/>
      <c r="G194" s="118"/>
      <c r="H194" s="118"/>
      <c r="I194" s="118"/>
      <c r="J194" s="118"/>
      <c r="K194" s="118"/>
      <c r="L194" s="118"/>
    </row>
    <row r="195" spans="2:12">
      <c r="B195" s="117"/>
      <c r="C195" s="118"/>
      <c r="D195" s="118"/>
      <c r="E195" s="119"/>
      <c r="F195" s="118"/>
      <c r="G195" s="118"/>
      <c r="H195" s="118"/>
      <c r="I195" s="118"/>
      <c r="J195" s="118"/>
      <c r="K195" s="118"/>
      <c r="L195" s="118"/>
    </row>
    <row r="196" spans="2:12">
      <c r="B196" s="117"/>
      <c r="C196" s="118"/>
      <c r="D196" s="118"/>
      <c r="E196" s="119"/>
      <c r="F196" s="118"/>
      <c r="G196" s="118"/>
      <c r="H196" s="118"/>
      <c r="I196" s="118"/>
      <c r="J196" s="118"/>
      <c r="K196" s="118"/>
      <c r="L196" s="118"/>
    </row>
    <row r="197" spans="2:12">
      <c r="B197" s="117"/>
      <c r="C197" s="118"/>
      <c r="D197" s="118"/>
      <c r="E197" s="119"/>
      <c r="F197" s="118"/>
      <c r="G197" s="118"/>
      <c r="H197" s="118"/>
      <c r="I197" s="118"/>
      <c r="J197" s="118"/>
      <c r="K197" s="118"/>
      <c r="L197" s="118"/>
    </row>
    <row r="198" spans="2:12">
      <c r="B198" s="117"/>
      <c r="C198" s="118"/>
      <c r="D198" s="118"/>
      <c r="E198" s="119"/>
      <c r="F198" s="118"/>
      <c r="G198" s="118"/>
      <c r="H198" s="118"/>
      <c r="I198" s="118"/>
      <c r="J198" s="118"/>
      <c r="K198" s="118"/>
      <c r="L198" s="118"/>
    </row>
    <row r="199" spans="2:12">
      <c r="B199" s="117"/>
      <c r="C199" s="118"/>
      <c r="D199" s="118"/>
      <c r="E199" s="119"/>
      <c r="F199" s="118"/>
      <c r="G199" s="118"/>
      <c r="H199" s="118"/>
      <c r="I199" s="118"/>
      <c r="J199" s="118"/>
      <c r="K199" s="118"/>
      <c r="L199" s="118"/>
    </row>
    <row r="200" spans="2:12">
      <c r="B200" s="117"/>
      <c r="C200" s="118"/>
      <c r="D200" s="118"/>
      <c r="E200" s="119"/>
      <c r="F200" s="118"/>
      <c r="G200" s="118"/>
      <c r="H200" s="118"/>
      <c r="I200" s="118"/>
      <c r="J200" s="118"/>
      <c r="K200" s="118"/>
      <c r="L200" s="118"/>
    </row>
    <row r="201" spans="2:12">
      <c r="B201" s="117"/>
      <c r="C201" s="118"/>
      <c r="D201" s="118"/>
      <c r="E201" s="119"/>
      <c r="F201" s="118"/>
      <c r="G201" s="118"/>
      <c r="H201" s="118"/>
      <c r="I201" s="118"/>
      <c r="J201" s="118"/>
      <c r="K201" s="118"/>
      <c r="L201" s="118"/>
    </row>
    <row r="202" spans="2:12">
      <c r="B202" s="117"/>
      <c r="C202" s="118"/>
      <c r="D202" s="118"/>
      <c r="E202" s="119"/>
      <c r="F202" s="118"/>
      <c r="G202" s="118"/>
      <c r="H202" s="118"/>
      <c r="I202" s="118"/>
      <c r="J202" s="118"/>
      <c r="K202" s="118"/>
      <c r="L202" s="118"/>
    </row>
    <row r="203" spans="2:12">
      <c r="B203" s="117"/>
      <c r="C203" s="118"/>
      <c r="D203" s="118"/>
      <c r="E203" s="119"/>
      <c r="F203" s="118"/>
      <c r="G203" s="118"/>
      <c r="H203" s="118"/>
      <c r="I203" s="118"/>
      <c r="J203" s="118"/>
      <c r="K203" s="118"/>
      <c r="L203" s="118"/>
    </row>
    <row r="204" spans="2:12">
      <c r="B204" s="117"/>
      <c r="C204" s="118"/>
      <c r="D204" s="118"/>
      <c r="E204" s="119"/>
      <c r="F204" s="118"/>
      <c r="G204" s="118"/>
      <c r="H204" s="118"/>
      <c r="I204" s="118"/>
      <c r="J204" s="118"/>
      <c r="K204" s="118"/>
      <c r="L204" s="118"/>
    </row>
    <row r="205" spans="2:12">
      <c r="B205" s="117"/>
      <c r="C205" s="118"/>
      <c r="D205" s="118"/>
      <c r="E205" s="119"/>
      <c r="F205" s="118"/>
      <c r="G205" s="118"/>
      <c r="H205" s="118"/>
      <c r="I205" s="118"/>
      <c r="J205" s="118"/>
      <c r="K205" s="118"/>
      <c r="L205" s="118"/>
    </row>
    <row r="206" spans="2:12">
      <c r="B206" s="117"/>
      <c r="C206" s="118"/>
      <c r="D206" s="118"/>
      <c r="E206" s="119"/>
      <c r="F206" s="118"/>
      <c r="G206" s="118"/>
      <c r="H206" s="118"/>
      <c r="I206" s="118"/>
      <c r="J206" s="118"/>
      <c r="K206" s="118"/>
      <c r="L206" s="118"/>
    </row>
    <row r="207" spans="2:12">
      <c r="B207" s="117"/>
      <c r="C207" s="118"/>
      <c r="D207" s="118"/>
      <c r="E207" s="119"/>
      <c r="F207" s="118"/>
      <c r="G207" s="118"/>
      <c r="H207" s="118"/>
      <c r="I207" s="118"/>
      <c r="J207" s="118"/>
      <c r="K207" s="118"/>
      <c r="L207" s="118"/>
    </row>
    <row r="208" spans="2:12">
      <c r="B208" s="117"/>
      <c r="C208" s="118"/>
      <c r="D208" s="118"/>
      <c r="E208" s="119"/>
      <c r="F208" s="118"/>
      <c r="G208" s="118"/>
      <c r="H208" s="118"/>
      <c r="I208" s="118"/>
      <c r="J208" s="118"/>
      <c r="K208" s="118"/>
      <c r="L208" s="118"/>
    </row>
    <row r="209" spans="2:12">
      <c r="B209" s="117"/>
      <c r="C209" s="118"/>
      <c r="D209" s="118"/>
      <c r="E209" s="119"/>
      <c r="F209" s="118"/>
      <c r="G209" s="118"/>
      <c r="H209" s="118"/>
      <c r="I209" s="118"/>
      <c r="J209" s="118"/>
      <c r="K209" s="118"/>
      <c r="L209" s="118"/>
    </row>
    <row r="210" spans="2:12">
      <c r="B210" s="117"/>
      <c r="C210" s="118"/>
      <c r="D210" s="118"/>
      <c r="E210" s="119"/>
      <c r="F210" s="118"/>
      <c r="G210" s="118"/>
      <c r="H210" s="118"/>
      <c r="I210" s="118"/>
      <c r="J210" s="118"/>
      <c r="K210" s="118"/>
      <c r="L210" s="118"/>
    </row>
    <row r="211" spans="2:12">
      <c r="B211" s="117"/>
      <c r="C211" s="118"/>
      <c r="D211" s="118"/>
      <c r="E211" s="119"/>
      <c r="F211" s="118"/>
      <c r="G211" s="118"/>
      <c r="H211" s="118"/>
      <c r="I211" s="118"/>
      <c r="J211" s="118"/>
      <c r="K211" s="118"/>
      <c r="L211" s="118"/>
    </row>
    <row r="212" spans="2:12">
      <c r="B212" s="117"/>
      <c r="C212" s="118"/>
      <c r="D212" s="118"/>
      <c r="E212" s="119"/>
      <c r="F212" s="118"/>
      <c r="G212" s="118"/>
      <c r="H212" s="118"/>
      <c r="I212" s="118"/>
      <c r="J212" s="118"/>
      <c r="K212" s="118"/>
      <c r="L212" s="118"/>
    </row>
    <row r="213" spans="2:12">
      <c r="B213" s="117"/>
      <c r="C213" s="118"/>
      <c r="D213" s="118"/>
      <c r="E213" s="119"/>
      <c r="F213" s="118"/>
      <c r="G213" s="118"/>
      <c r="H213" s="118"/>
      <c r="I213" s="118"/>
      <c r="J213" s="118"/>
      <c r="K213" s="118"/>
      <c r="L213" s="118"/>
    </row>
    <row r="214" spans="2:12">
      <c r="B214" s="117"/>
      <c r="C214" s="118"/>
      <c r="D214" s="118"/>
      <c r="E214" s="119"/>
      <c r="F214" s="118"/>
      <c r="G214" s="118"/>
      <c r="H214" s="118"/>
      <c r="I214" s="118"/>
      <c r="J214" s="118"/>
      <c r="K214" s="118"/>
      <c r="L214" s="118"/>
    </row>
    <row r="215" spans="2:12">
      <c r="B215" s="117"/>
      <c r="C215" s="118"/>
      <c r="D215" s="118"/>
      <c r="E215" s="119"/>
      <c r="F215" s="118"/>
      <c r="G215" s="118"/>
      <c r="H215" s="118"/>
      <c r="I215" s="118"/>
      <c r="J215" s="118"/>
      <c r="K215" s="118"/>
      <c r="L215" s="118"/>
    </row>
    <row r="216" spans="2:12">
      <c r="B216" s="117"/>
      <c r="C216" s="118"/>
      <c r="D216" s="118"/>
      <c r="E216" s="119"/>
      <c r="F216" s="118"/>
      <c r="G216" s="118"/>
      <c r="H216" s="118"/>
      <c r="I216" s="118"/>
      <c r="J216" s="118"/>
      <c r="K216" s="118"/>
      <c r="L216" s="118"/>
    </row>
    <row r="217" spans="2:12">
      <c r="B217" s="117"/>
      <c r="C217" s="118"/>
      <c r="D217" s="118"/>
      <c r="E217" s="119"/>
      <c r="F217" s="118"/>
      <c r="G217" s="118"/>
      <c r="H217" s="118"/>
      <c r="I217" s="118"/>
      <c r="J217" s="118"/>
      <c r="K217" s="118"/>
      <c r="L217" s="118"/>
    </row>
    <row r="218" spans="2:12">
      <c r="B218" s="117"/>
      <c r="C218" s="118"/>
      <c r="D218" s="118"/>
      <c r="E218" s="119"/>
      <c r="F218" s="118"/>
      <c r="G218" s="118"/>
      <c r="H218" s="118"/>
      <c r="I218" s="118"/>
      <c r="J218" s="118"/>
      <c r="K218" s="118"/>
      <c r="L218" s="118"/>
    </row>
    <row r="219" spans="2:12">
      <c r="B219" s="117"/>
      <c r="C219" s="118"/>
      <c r="D219" s="118"/>
      <c r="E219" s="119"/>
      <c r="F219" s="118"/>
      <c r="G219" s="118"/>
      <c r="H219" s="118"/>
      <c r="I219" s="118"/>
      <c r="J219" s="118"/>
      <c r="K219" s="118"/>
      <c r="L219" s="118"/>
    </row>
    <row r="220" spans="2:12">
      <c r="B220" s="117"/>
      <c r="C220" s="118"/>
      <c r="D220" s="118"/>
      <c r="E220" s="119"/>
      <c r="F220" s="118"/>
      <c r="G220" s="118"/>
      <c r="H220" s="118"/>
      <c r="I220" s="118"/>
      <c r="J220" s="118"/>
      <c r="K220" s="118"/>
      <c r="L220" s="118"/>
    </row>
    <row r="221" spans="2:12">
      <c r="B221" s="117"/>
      <c r="C221" s="118"/>
      <c r="D221" s="118"/>
      <c r="E221" s="119"/>
      <c r="F221" s="118"/>
      <c r="G221" s="118"/>
      <c r="H221" s="118"/>
      <c r="I221" s="118"/>
      <c r="J221" s="118"/>
      <c r="K221" s="118"/>
      <c r="L221" s="118"/>
    </row>
    <row r="222" spans="2:12">
      <c r="B222" s="117"/>
      <c r="C222" s="118"/>
      <c r="D222" s="118"/>
      <c r="E222" s="119"/>
      <c r="F222" s="118"/>
      <c r="G222" s="118"/>
      <c r="H222" s="118"/>
      <c r="I222" s="118"/>
      <c r="J222" s="118"/>
      <c r="K222" s="118"/>
      <c r="L222" s="118"/>
    </row>
    <row r="223" spans="2:12">
      <c r="B223" s="117"/>
      <c r="C223" s="118"/>
      <c r="D223" s="118"/>
      <c r="E223" s="119"/>
      <c r="F223" s="118"/>
      <c r="G223" s="118"/>
      <c r="H223" s="118"/>
      <c r="I223" s="118"/>
      <c r="J223" s="118"/>
      <c r="K223" s="118"/>
      <c r="L223" s="118"/>
    </row>
    <row r="224" spans="2:12">
      <c r="B224" s="117"/>
      <c r="C224" s="118"/>
      <c r="D224" s="118"/>
      <c r="E224" s="119"/>
      <c r="F224" s="118"/>
      <c r="G224" s="118"/>
      <c r="H224" s="118"/>
      <c r="I224" s="118"/>
      <c r="J224" s="118"/>
      <c r="K224" s="118"/>
      <c r="L224" s="118"/>
    </row>
    <row r="225" spans="2:12">
      <c r="B225" s="117"/>
      <c r="C225" s="118"/>
      <c r="D225" s="118"/>
      <c r="E225" s="119"/>
      <c r="F225" s="118"/>
      <c r="G225" s="118"/>
      <c r="H225" s="118"/>
      <c r="I225" s="118"/>
      <c r="J225" s="118"/>
      <c r="K225" s="118"/>
      <c r="L225" s="118"/>
    </row>
    <row r="226" spans="2:12">
      <c r="B226" s="117"/>
      <c r="C226" s="118"/>
      <c r="D226" s="118"/>
      <c r="E226" s="119"/>
      <c r="F226" s="118"/>
      <c r="G226" s="118"/>
      <c r="H226" s="118"/>
      <c r="I226" s="118"/>
      <c r="J226" s="118"/>
      <c r="K226" s="118"/>
      <c r="L226" s="118"/>
    </row>
    <row r="227" spans="2:12">
      <c r="B227" s="117"/>
      <c r="C227" s="118"/>
      <c r="D227" s="118"/>
      <c r="E227" s="119"/>
      <c r="F227" s="118"/>
      <c r="G227" s="118"/>
      <c r="H227" s="118"/>
      <c r="I227" s="118"/>
      <c r="J227" s="118"/>
      <c r="K227" s="118"/>
      <c r="L227" s="118"/>
    </row>
    <row r="228" spans="2:12">
      <c r="B228" s="117"/>
      <c r="C228" s="118"/>
      <c r="D228" s="118"/>
      <c r="E228" s="119"/>
      <c r="F228" s="118"/>
      <c r="G228" s="118"/>
      <c r="H228" s="118"/>
      <c r="I228" s="118"/>
      <c r="J228" s="118"/>
      <c r="K228" s="118"/>
      <c r="L228" s="118"/>
    </row>
    <row r="229" spans="2:12">
      <c r="B229" s="117"/>
      <c r="C229" s="118"/>
      <c r="D229" s="118"/>
      <c r="E229" s="119"/>
      <c r="F229" s="118"/>
      <c r="G229" s="118"/>
      <c r="H229" s="118"/>
      <c r="I229" s="118"/>
      <c r="J229" s="118"/>
      <c r="K229" s="118"/>
      <c r="L229" s="118"/>
    </row>
    <row r="230" spans="2:12">
      <c r="B230" s="117"/>
      <c r="C230" s="118"/>
      <c r="D230" s="118"/>
      <c r="E230" s="119"/>
      <c r="F230" s="118"/>
      <c r="G230" s="118"/>
      <c r="H230" s="118"/>
      <c r="I230" s="118"/>
      <c r="J230" s="118"/>
      <c r="K230" s="118"/>
      <c r="L230" s="118"/>
    </row>
    <row r="231" spans="2:12">
      <c r="B231" s="117"/>
      <c r="C231" s="118"/>
      <c r="D231" s="118"/>
      <c r="E231" s="119"/>
      <c r="F231" s="118"/>
      <c r="G231" s="118"/>
      <c r="H231" s="118"/>
      <c r="I231" s="118"/>
      <c r="J231" s="118"/>
      <c r="K231" s="118"/>
      <c r="L231" s="118"/>
    </row>
    <row r="232" spans="2:12">
      <c r="B232" s="117"/>
      <c r="C232" s="118"/>
      <c r="D232" s="118"/>
      <c r="E232" s="119"/>
      <c r="F232" s="118"/>
      <c r="G232" s="118"/>
      <c r="H232" s="118"/>
      <c r="I232" s="118"/>
      <c r="J232" s="118"/>
      <c r="K232" s="118"/>
      <c r="L232" s="118"/>
    </row>
    <row r="233" spans="2:12">
      <c r="B233" s="117"/>
      <c r="C233" s="118"/>
      <c r="D233" s="118"/>
      <c r="E233" s="119"/>
      <c r="F233" s="118"/>
      <c r="G233" s="118"/>
      <c r="H233" s="118"/>
      <c r="I233" s="118"/>
      <c r="J233" s="118"/>
      <c r="K233" s="118"/>
      <c r="L233" s="118"/>
    </row>
    <row r="234" spans="2:12">
      <c r="B234" s="117"/>
      <c r="C234" s="118"/>
      <c r="D234" s="118"/>
      <c r="E234" s="119"/>
      <c r="F234" s="118"/>
      <c r="G234" s="118"/>
      <c r="H234" s="118"/>
      <c r="I234" s="118"/>
      <c r="J234" s="118"/>
      <c r="K234" s="118"/>
      <c r="L234" s="118"/>
    </row>
    <row r="235" spans="2:12">
      <c r="B235" s="117"/>
      <c r="C235" s="118"/>
      <c r="D235" s="118"/>
      <c r="E235" s="119"/>
      <c r="F235" s="118"/>
      <c r="G235" s="118"/>
      <c r="H235" s="118"/>
      <c r="I235" s="118"/>
      <c r="J235" s="118"/>
      <c r="K235" s="118"/>
      <c r="L235" s="118"/>
    </row>
    <row r="236" spans="2:12">
      <c r="B236" s="117"/>
      <c r="C236" s="118"/>
      <c r="D236" s="118"/>
      <c r="E236" s="119"/>
      <c r="F236" s="118"/>
      <c r="G236" s="118"/>
      <c r="H236" s="118"/>
      <c r="I236" s="118"/>
      <c r="J236" s="118"/>
      <c r="K236" s="118"/>
      <c r="L236" s="118"/>
    </row>
    <row r="237" spans="2:12">
      <c r="B237" s="117"/>
      <c r="C237" s="118"/>
      <c r="D237" s="118"/>
      <c r="E237" s="119"/>
      <c r="F237" s="118"/>
      <c r="G237" s="118"/>
      <c r="H237" s="118"/>
      <c r="I237" s="118"/>
      <c r="J237" s="118"/>
      <c r="K237" s="118"/>
      <c r="L237" s="118"/>
    </row>
    <row r="238" spans="2:12">
      <c r="B238" s="117"/>
      <c r="C238" s="118"/>
      <c r="D238" s="118"/>
      <c r="E238" s="119"/>
      <c r="F238" s="118"/>
      <c r="G238" s="118"/>
      <c r="H238" s="118"/>
      <c r="I238" s="118"/>
      <c r="J238" s="118"/>
      <c r="K238" s="118"/>
      <c r="L238" s="118"/>
    </row>
    <row r="239" spans="2:12">
      <c r="B239" s="117"/>
      <c r="C239" s="118"/>
      <c r="D239" s="118"/>
      <c r="E239" s="119"/>
      <c r="F239" s="118"/>
      <c r="G239" s="118"/>
      <c r="H239" s="118"/>
      <c r="I239" s="118"/>
      <c r="J239" s="118"/>
      <c r="K239" s="118"/>
      <c r="L239" s="118"/>
    </row>
    <row r="240" spans="2:12">
      <c r="B240" s="117"/>
      <c r="C240" s="118"/>
      <c r="D240" s="118"/>
      <c r="E240" s="119"/>
      <c r="F240" s="118"/>
      <c r="G240" s="118"/>
      <c r="H240" s="118"/>
      <c r="I240" s="118"/>
      <c r="J240" s="118"/>
      <c r="K240" s="118"/>
      <c r="L240" s="118"/>
    </row>
    <row r="241" spans="2:12">
      <c r="B241" s="117"/>
      <c r="C241" s="118"/>
      <c r="D241" s="118"/>
      <c r="E241" s="119"/>
      <c r="F241" s="118"/>
      <c r="G241" s="118"/>
      <c r="H241" s="118"/>
      <c r="I241" s="118"/>
      <c r="J241" s="118"/>
      <c r="K241" s="118"/>
      <c r="L241" s="118"/>
    </row>
    <row r="242" spans="2:12">
      <c r="B242" s="117"/>
      <c r="C242" s="118"/>
      <c r="D242" s="118"/>
      <c r="E242" s="119"/>
      <c r="F242" s="118"/>
      <c r="G242" s="118"/>
      <c r="H242" s="118"/>
      <c r="I242" s="118"/>
      <c r="J242" s="118"/>
      <c r="K242" s="118"/>
      <c r="L242" s="118"/>
    </row>
    <row r="243" spans="2:12">
      <c r="B243" s="117"/>
      <c r="C243" s="118"/>
      <c r="D243" s="118"/>
      <c r="E243" s="119"/>
      <c r="F243" s="118"/>
      <c r="G243" s="118"/>
      <c r="H243" s="118"/>
      <c r="I243" s="118"/>
      <c r="J243" s="118"/>
      <c r="K243" s="118"/>
      <c r="L243" s="118"/>
    </row>
    <row r="244" spans="2:12">
      <c r="B244" s="117"/>
      <c r="C244" s="118"/>
      <c r="D244" s="118"/>
      <c r="E244" s="119"/>
      <c r="F244" s="118"/>
      <c r="G244" s="118"/>
      <c r="H244" s="118"/>
      <c r="I244" s="118"/>
      <c r="J244" s="118"/>
      <c r="K244" s="118"/>
      <c r="L244" s="118"/>
    </row>
    <row r="245" spans="2:12">
      <c r="B245" s="117"/>
      <c r="C245" s="118"/>
      <c r="D245" s="118"/>
      <c r="E245" s="119"/>
      <c r="F245" s="118"/>
      <c r="G245" s="118"/>
      <c r="H245" s="118"/>
      <c r="I245" s="118"/>
      <c r="J245" s="118"/>
      <c r="K245" s="118"/>
      <c r="L245" s="118"/>
    </row>
    <row r="246" spans="2:12">
      <c r="B246" s="117"/>
      <c r="C246" s="118"/>
      <c r="D246" s="118"/>
      <c r="E246" s="119"/>
      <c r="F246" s="118"/>
      <c r="G246" s="118"/>
      <c r="H246" s="118"/>
      <c r="I246" s="118"/>
      <c r="J246" s="118"/>
      <c r="K246" s="118"/>
      <c r="L246" s="118"/>
    </row>
    <row r="247" spans="2:12">
      <c r="B247" s="117"/>
      <c r="C247" s="118"/>
      <c r="D247" s="118"/>
      <c r="E247" s="119"/>
      <c r="F247" s="118"/>
      <c r="G247" s="118"/>
      <c r="H247" s="118"/>
      <c r="I247" s="118"/>
      <c r="J247" s="118"/>
      <c r="K247" s="118"/>
      <c r="L247" s="118"/>
    </row>
    <row r="248" spans="2:12">
      <c r="B248" s="117"/>
      <c r="C248" s="118"/>
      <c r="D248" s="118"/>
      <c r="E248" s="119"/>
      <c r="F248" s="118"/>
      <c r="G248" s="118"/>
      <c r="H248" s="118"/>
      <c r="I248" s="118"/>
      <c r="J248" s="118"/>
      <c r="K248" s="118"/>
      <c r="L248" s="118"/>
    </row>
    <row r="249" spans="2:12">
      <c r="B249" s="117"/>
      <c r="C249" s="118"/>
      <c r="D249" s="118"/>
      <c r="E249" s="119"/>
      <c r="F249" s="118"/>
      <c r="G249" s="118"/>
      <c r="H249" s="118"/>
      <c r="I249" s="118"/>
      <c r="J249" s="118"/>
      <c r="K249" s="118"/>
      <c r="L249" s="118"/>
    </row>
    <row r="250" spans="2:12">
      <c r="B250" s="117"/>
      <c r="C250" s="118"/>
      <c r="D250" s="118"/>
      <c r="E250" s="119"/>
      <c r="F250" s="118"/>
      <c r="G250" s="118"/>
      <c r="H250" s="118"/>
      <c r="I250" s="118"/>
      <c r="J250" s="118"/>
      <c r="K250" s="118"/>
      <c r="L250" s="118"/>
    </row>
    <row r="251" spans="2:12">
      <c r="B251" s="117"/>
      <c r="C251" s="118"/>
      <c r="D251" s="118"/>
      <c r="E251" s="119"/>
      <c r="F251" s="118"/>
      <c r="G251" s="118"/>
      <c r="H251" s="118"/>
      <c r="I251" s="118"/>
      <c r="J251" s="118"/>
      <c r="K251" s="118"/>
      <c r="L251" s="118"/>
    </row>
    <row r="252" spans="2:12">
      <c r="B252" s="117"/>
      <c r="C252" s="118"/>
      <c r="D252" s="118"/>
      <c r="E252" s="119"/>
      <c r="F252" s="118"/>
      <c r="G252" s="118"/>
      <c r="H252" s="118"/>
      <c r="I252" s="118"/>
      <c r="J252" s="118"/>
      <c r="K252" s="118"/>
      <c r="L252" s="118"/>
    </row>
    <row r="253" spans="2:12">
      <c r="B253" s="117"/>
      <c r="C253" s="118"/>
      <c r="D253" s="118"/>
      <c r="E253" s="119"/>
      <c r="F253" s="118"/>
      <c r="G253" s="118"/>
      <c r="H253" s="118"/>
      <c r="I253" s="118"/>
      <c r="J253" s="118"/>
      <c r="K253" s="118"/>
      <c r="L253" s="118"/>
    </row>
    <row r="254" spans="2:12">
      <c r="B254" s="117"/>
      <c r="C254" s="118"/>
      <c r="D254" s="118"/>
      <c r="E254" s="119"/>
      <c r="F254" s="118"/>
      <c r="G254" s="118"/>
      <c r="H254" s="118"/>
      <c r="I254" s="118"/>
      <c r="J254" s="118"/>
      <c r="K254" s="118"/>
      <c r="L254" s="118"/>
    </row>
    <row r="255" spans="2:12">
      <c r="B255" s="117"/>
      <c r="C255" s="118"/>
      <c r="D255" s="118"/>
      <c r="E255" s="119"/>
      <c r="F255" s="118"/>
      <c r="G255" s="118"/>
      <c r="H255" s="118"/>
      <c r="I255" s="118"/>
      <c r="J255" s="118"/>
      <c r="K255" s="118"/>
      <c r="L255" s="118"/>
    </row>
    <row r="256" spans="2:12">
      <c r="B256" s="117"/>
      <c r="C256" s="118"/>
      <c r="D256" s="118"/>
      <c r="E256" s="119"/>
      <c r="F256" s="118"/>
      <c r="G256" s="118"/>
      <c r="H256" s="118"/>
      <c r="I256" s="118"/>
      <c r="J256" s="118"/>
      <c r="K256" s="118"/>
      <c r="L256" s="118"/>
    </row>
    <row r="257" spans="2:12">
      <c r="B257" s="117"/>
      <c r="C257" s="118"/>
      <c r="D257" s="118"/>
      <c r="E257" s="119"/>
      <c r="F257" s="118"/>
      <c r="G257" s="118"/>
      <c r="H257" s="118"/>
      <c r="I257" s="118"/>
      <c r="J257" s="118"/>
      <c r="K257" s="118"/>
      <c r="L257" s="118"/>
    </row>
    <row r="258" spans="2:12">
      <c r="B258" s="117"/>
      <c r="C258" s="118"/>
      <c r="D258" s="118"/>
      <c r="E258" s="119"/>
      <c r="F258" s="118"/>
      <c r="G258" s="118"/>
      <c r="H258" s="118"/>
      <c r="I258" s="118"/>
      <c r="J258" s="118"/>
      <c r="K258" s="118"/>
      <c r="L258" s="118"/>
    </row>
    <row r="259" spans="2:12">
      <c r="B259" s="117"/>
      <c r="C259" s="118"/>
      <c r="D259" s="118"/>
      <c r="E259" s="119"/>
      <c r="F259" s="118"/>
      <c r="G259" s="118"/>
      <c r="H259" s="118"/>
      <c r="I259" s="118"/>
      <c r="J259" s="118"/>
      <c r="K259" s="118"/>
      <c r="L259" s="118"/>
    </row>
    <row r="260" spans="2:12">
      <c r="B260" s="117"/>
      <c r="C260" s="118"/>
      <c r="D260" s="118"/>
      <c r="E260" s="119"/>
      <c r="F260" s="118"/>
      <c r="G260" s="118"/>
      <c r="H260" s="118"/>
      <c r="I260" s="118"/>
      <c r="J260" s="118"/>
      <c r="K260" s="118"/>
      <c r="L260" s="118"/>
    </row>
    <row r="261" spans="2:12">
      <c r="B261" s="117"/>
      <c r="C261" s="118"/>
      <c r="D261" s="118"/>
      <c r="E261" s="119"/>
      <c r="F261" s="118"/>
      <c r="G261" s="118"/>
      <c r="H261" s="118"/>
      <c r="I261" s="118"/>
      <c r="J261" s="118"/>
      <c r="K261" s="118"/>
      <c r="L261" s="118"/>
    </row>
    <row r="262" spans="2:12">
      <c r="B262" s="117"/>
      <c r="C262" s="118"/>
      <c r="D262" s="118"/>
      <c r="E262" s="119"/>
      <c r="F262" s="118"/>
      <c r="G262" s="118"/>
      <c r="H262" s="118"/>
      <c r="I262" s="118"/>
      <c r="J262" s="118"/>
      <c r="K262" s="118"/>
      <c r="L262" s="118"/>
    </row>
    <row r="263" spans="2:12">
      <c r="B263" s="117"/>
      <c r="C263" s="118"/>
      <c r="D263" s="118"/>
      <c r="E263" s="119"/>
      <c r="F263" s="118"/>
      <c r="G263" s="118"/>
      <c r="H263" s="118"/>
      <c r="I263" s="118"/>
      <c r="J263" s="118"/>
      <c r="K263" s="118"/>
      <c r="L263" s="118"/>
    </row>
    <row r="264" spans="2:12">
      <c r="B264" s="117"/>
      <c r="C264" s="118"/>
      <c r="D264" s="118"/>
      <c r="E264" s="119"/>
      <c r="F264" s="118"/>
      <c r="G264" s="118"/>
      <c r="H264" s="118"/>
      <c r="I264" s="118"/>
      <c r="J264" s="118"/>
      <c r="K264" s="118"/>
      <c r="L264" s="118"/>
    </row>
    <row r="265" spans="2:12">
      <c r="B265" s="117"/>
      <c r="C265" s="118"/>
      <c r="D265" s="118"/>
      <c r="E265" s="119"/>
      <c r="F265" s="118"/>
      <c r="G265" s="118"/>
      <c r="H265" s="118"/>
      <c r="I265" s="118"/>
      <c r="J265" s="118"/>
      <c r="K265" s="118"/>
      <c r="L265" s="118"/>
    </row>
    <row r="266" spans="2:12">
      <c r="B266" s="117"/>
      <c r="C266" s="118"/>
      <c r="D266" s="118"/>
      <c r="E266" s="119"/>
      <c r="F266" s="118"/>
      <c r="G266" s="118"/>
      <c r="H266" s="118"/>
      <c r="I266" s="118"/>
      <c r="J266" s="118"/>
      <c r="K266" s="118"/>
      <c r="L266" s="118"/>
    </row>
    <row r="267" spans="2:12">
      <c r="B267" s="117"/>
      <c r="C267" s="118"/>
      <c r="D267" s="118"/>
      <c r="E267" s="119"/>
      <c r="F267" s="118"/>
      <c r="G267" s="118"/>
      <c r="H267" s="118"/>
      <c r="I267" s="118"/>
      <c r="J267" s="118"/>
      <c r="K267" s="118"/>
      <c r="L267" s="118"/>
    </row>
    <row r="268" spans="2:12">
      <c r="B268" s="117"/>
      <c r="C268" s="118"/>
      <c r="D268" s="118"/>
      <c r="E268" s="119"/>
      <c r="F268" s="118"/>
      <c r="G268" s="118"/>
      <c r="H268" s="118"/>
      <c r="I268" s="118"/>
      <c r="J268" s="118"/>
      <c r="K268" s="118"/>
      <c r="L268" s="118"/>
    </row>
    <row r="269" spans="2:12">
      <c r="B269" s="117"/>
      <c r="C269" s="118"/>
      <c r="D269" s="118"/>
      <c r="E269" s="119"/>
      <c r="F269" s="118"/>
      <c r="G269" s="118"/>
      <c r="H269" s="118"/>
      <c r="I269" s="118"/>
      <c r="J269" s="118"/>
      <c r="K269" s="118"/>
      <c r="L269" s="118"/>
    </row>
    <row r="270" spans="2:12">
      <c r="B270" s="117"/>
      <c r="C270" s="118"/>
      <c r="D270" s="118"/>
      <c r="E270" s="119"/>
      <c r="F270" s="118"/>
      <c r="G270" s="118"/>
      <c r="H270" s="118"/>
      <c r="I270" s="118"/>
      <c r="J270" s="118"/>
      <c r="K270" s="118"/>
      <c r="L270" s="118"/>
    </row>
    <row r="271" spans="2:12">
      <c r="B271" s="117"/>
      <c r="C271" s="118"/>
      <c r="D271" s="118"/>
      <c r="E271" s="119"/>
      <c r="F271" s="118"/>
      <c r="G271" s="118"/>
      <c r="H271" s="118"/>
      <c r="I271" s="118"/>
      <c r="J271" s="118"/>
      <c r="K271" s="118"/>
      <c r="L271" s="118"/>
    </row>
    <row r="272" spans="2:12">
      <c r="B272" s="117"/>
      <c r="C272" s="118"/>
      <c r="D272" s="118"/>
      <c r="E272" s="119"/>
      <c r="F272" s="118"/>
      <c r="G272" s="118"/>
      <c r="H272" s="118"/>
      <c r="I272" s="118"/>
      <c r="J272" s="118"/>
      <c r="K272" s="118"/>
      <c r="L272" s="118"/>
    </row>
    <row r="273" spans="2:12">
      <c r="B273" s="117"/>
      <c r="C273" s="118"/>
      <c r="D273" s="118"/>
      <c r="E273" s="119"/>
      <c r="F273" s="118"/>
      <c r="G273" s="118"/>
      <c r="H273" s="118"/>
      <c r="I273" s="118"/>
      <c r="J273" s="118"/>
      <c r="K273" s="118"/>
      <c r="L273" s="118"/>
    </row>
    <row r="274" spans="2:12">
      <c r="B274" s="117"/>
      <c r="C274" s="118"/>
      <c r="D274" s="118"/>
      <c r="E274" s="119"/>
      <c r="F274" s="118"/>
      <c r="G274" s="118"/>
      <c r="H274" s="118"/>
      <c r="I274" s="118"/>
      <c r="J274" s="118"/>
      <c r="K274" s="118"/>
      <c r="L274" s="118"/>
    </row>
    <row r="275" spans="2:12">
      <c r="B275" s="117"/>
      <c r="C275" s="118"/>
      <c r="D275" s="118"/>
      <c r="E275" s="119"/>
      <c r="F275" s="118"/>
      <c r="G275" s="118"/>
      <c r="H275" s="118"/>
      <c r="I275" s="118"/>
      <c r="J275" s="118"/>
      <c r="K275" s="118"/>
      <c r="L275" s="118"/>
    </row>
    <row r="276" spans="2:12">
      <c r="B276" s="117"/>
      <c r="C276" s="118"/>
      <c r="D276" s="118"/>
      <c r="E276" s="119"/>
      <c r="F276" s="118"/>
      <c r="G276" s="118"/>
      <c r="H276" s="118"/>
      <c r="I276" s="118"/>
      <c r="J276" s="118"/>
      <c r="K276" s="118"/>
      <c r="L276" s="118"/>
    </row>
    <row r="277" spans="2:12">
      <c r="B277" s="117"/>
      <c r="C277" s="118"/>
      <c r="D277" s="118"/>
      <c r="E277" s="119"/>
      <c r="F277" s="118"/>
      <c r="G277" s="118"/>
      <c r="H277" s="118"/>
      <c r="I277" s="118"/>
      <c r="J277" s="118"/>
      <c r="K277" s="118"/>
      <c r="L277" s="118"/>
    </row>
    <row r="278" spans="2:12">
      <c r="B278" s="117"/>
      <c r="C278" s="118"/>
      <c r="D278" s="118"/>
      <c r="E278" s="119"/>
      <c r="F278" s="118"/>
      <c r="G278" s="118"/>
      <c r="H278" s="118"/>
      <c r="I278" s="118"/>
      <c r="J278" s="118"/>
      <c r="K278" s="118"/>
      <c r="L278" s="118"/>
    </row>
    <row r="279" spans="2:12">
      <c r="B279" s="117"/>
      <c r="C279" s="118"/>
      <c r="D279" s="118"/>
      <c r="E279" s="119"/>
      <c r="F279" s="118"/>
      <c r="G279" s="118"/>
      <c r="H279" s="118"/>
      <c r="I279" s="118"/>
      <c r="J279" s="118"/>
      <c r="K279" s="118"/>
      <c r="L279" s="118"/>
    </row>
    <row r="280" spans="2:12">
      <c r="B280" s="117"/>
      <c r="C280" s="118"/>
      <c r="D280" s="118"/>
      <c r="E280" s="119"/>
      <c r="F280" s="118"/>
      <c r="G280" s="118"/>
      <c r="H280" s="118"/>
      <c r="I280" s="118"/>
      <c r="J280" s="118"/>
      <c r="K280" s="118"/>
      <c r="L280" s="118"/>
    </row>
    <row r="281" spans="2:12">
      <c r="B281" s="117"/>
      <c r="C281" s="118"/>
      <c r="D281" s="118"/>
      <c r="E281" s="119"/>
      <c r="F281" s="118"/>
      <c r="G281" s="118"/>
      <c r="H281" s="118"/>
      <c r="I281" s="118"/>
      <c r="J281" s="118"/>
      <c r="K281" s="118"/>
      <c r="L281" s="118"/>
    </row>
    <row r="282" spans="2:12">
      <c r="B282" s="117"/>
      <c r="C282" s="118"/>
      <c r="D282" s="118"/>
      <c r="E282" s="119"/>
      <c r="F282" s="118"/>
      <c r="G282" s="118"/>
      <c r="H282" s="118"/>
      <c r="I282" s="118"/>
      <c r="J282" s="118"/>
      <c r="K282" s="118"/>
      <c r="L282" s="118"/>
    </row>
    <row r="283" spans="2:12">
      <c r="B283" s="117"/>
      <c r="C283" s="118"/>
      <c r="D283" s="118"/>
      <c r="E283" s="119"/>
      <c r="F283" s="118"/>
      <c r="G283" s="118"/>
      <c r="H283" s="118"/>
      <c r="I283" s="118"/>
      <c r="J283" s="118"/>
      <c r="K283" s="118"/>
      <c r="L283" s="118"/>
    </row>
    <row r="284" spans="2:12">
      <c r="B284" s="117"/>
      <c r="C284" s="118"/>
      <c r="D284" s="118"/>
      <c r="E284" s="119"/>
      <c r="F284" s="118"/>
      <c r="G284" s="118"/>
      <c r="H284" s="118"/>
      <c r="I284" s="118"/>
      <c r="J284" s="118"/>
      <c r="K284" s="118"/>
      <c r="L284" s="118"/>
    </row>
    <row r="285" spans="2:12">
      <c r="B285" s="117"/>
      <c r="C285" s="118"/>
      <c r="D285" s="118"/>
      <c r="E285" s="119"/>
      <c r="F285" s="118"/>
      <c r="G285" s="118"/>
      <c r="H285" s="118"/>
      <c r="I285" s="118"/>
      <c r="J285" s="118"/>
      <c r="K285" s="118"/>
      <c r="L285" s="118"/>
    </row>
    <row r="286" spans="2:12">
      <c r="B286" s="117"/>
      <c r="C286" s="118"/>
      <c r="D286" s="118"/>
      <c r="E286" s="119"/>
      <c r="F286" s="118"/>
      <c r="G286" s="118"/>
      <c r="H286" s="118"/>
      <c r="I286" s="118"/>
      <c r="J286" s="118"/>
      <c r="K286" s="118"/>
      <c r="L286" s="118"/>
    </row>
    <row r="287" spans="2:12">
      <c r="B287" s="117"/>
      <c r="C287" s="118"/>
      <c r="D287" s="118"/>
      <c r="E287" s="119"/>
      <c r="F287" s="118"/>
      <c r="G287" s="118"/>
      <c r="H287" s="118"/>
      <c r="I287" s="118"/>
      <c r="J287" s="118"/>
      <c r="K287" s="118"/>
      <c r="L287" s="118"/>
    </row>
    <row r="288" spans="2:12">
      <c r="B288" s="117"/>
      <c r="C288" s="118"/>
      <c r="D288" s="118"/>
      <c r="E288" s="119"/>
      <c r="F288" s="118"/>
      <c r="G288" s="118"/>
      <c r="H288" s="118"/>
      <c r="I288" s="118"/>
      <c r="J288" s="118"/>
      <c r="K288" s="118"/>
      <c r="L288" s="118"/>
    </row>
    <row r="289" spans="2:12">
      <c r="B289" s="117"/>
      <c r="C289" s="118"/>
      <c r="D289" s="118"/>
      <c r="E289" s="119"/>
      <c r="F289" s="118"/>
      <c r="G289" s="118"/>
      <c r="H289" s="118"/>
      <c r="I289" s="118"/>
      <c r="J289" s="118"/>
      <c r="K289" s="118"/>
      <c r="L289" s="118"/>
    </row>
    <row r="290" spans="2:12">
      <c r="B290" s="117"/>
      <c r="C290" s="118"/>
      <c r="D290" s="118"/>
      <c r="E290" s="119"/>
      <c r="F290" s="118"/>
      <c r="G290" s="118"/>
      <c r="H290" s="118"/>
      <c r="I290" s="118"/>
      <c r="J290" s="118"/>
      <c r="K290" s="118"/>
      <c r="L290" s="118"/>
    </row>
    <row r="291" spans="2:12">
      <c r="B291" s="117"/>
      <c r="C291" s="118"/>
      <c r="D291" s="118"/>
      <c r="E291" s="119"/>
      <c r="F291" s="118"/>
      <c r="G291" s="118"/>
      <c r="H291" s="118"/>
      <c r="I291" s="118"/>
      <c r="J291" s="118"/>
      <c r="K291" s="118"/>
      <c r="L291" s="118"/>
    </row>
    <row r="292" spans="2:12">
      <c r="B292" s="117"/>
      <c r="C292" s="118"/>
      <c r="D292" s="118"/>
      <c r="E292" s="119"/>
      <c r="F292" s="118"/>
      <c r="G292" s="118"/>
      <c r="H292" s="118"/>
      <c r="I292" s="118"/>
      <c r="J292" s="118"/>
      <c r="K292" s="118"/>
      <c r="L292" s="118"/>
    </row>
    <row r="293" spans="2:12">
      <c r="B293" s="117"/>
    </row>
    <row r="294" spans="2:12">
      <c r="B294" s="117"/>
    </row>
    <row r="295" spans="2:12">
      <c r="B295" s="117"/>
    </row>
    <row r="296" spans="2:12">
      <c r="B296" s="117"/>
    </row>
    <row r="297" spans="2:12">
      <c r="B297" s="117"/>
    </row>
    <row r="298" spans="2:12">
      <c r="B298" s="117"/>
    </row>
    <row r="299" spans="2:12">
      <c r="B299" s="117"/>
    </row>
    <row r="300" spans="2:12">
      <c r="B300" s="117"/>
    </row>
    <row r="301" spans="2:12">
      <c r="B301" s="117"/>
    </row>
    <row r="302" spans="2:12">
      <c r="B302" s="117"/>
    </row>
    <row r="303" spans="2:12">
      <c r="B303" s="117"/>
    </row>
    <row r="304" spans="2:12">
      <c r="B304" s="117"/>
    </row>
    <row r="305" spans="2:11">
      <c r="B305" s="117"/>
      <c r="E305" s="47"/>
      <c r="K305" s="47"/>
    </row>
    <row r="306" spans="2:11">
      <c r="B306" s="117"/>
      <c r="E306" s="47"/>
      <c r="K306" s="47"/>
    </row>
    <row r="307" spans="2:11">
      <c r="B307" s="117"/>
      <c r="E307" s="47"/>
      <c r="K307" s="47"/>
    </row>
    <row r="308" spans="2:11">
      <c r="B308" s="117"/>
      <c r="E308" s="47"/>
      <c r="K308" s="47"/>
    </row>
    <row r="309" spans="2:11">
      <c r="B309" s="117"/>
      <c r="E309" s="47"/>
      <c r="K309" s="47"/>
    </row>
    <row r="310" spans="2:11">
      <c r="B310" s="117"/>
      <c r="E310" s="47"/>
      <c r="K310" s="47"/>
    </row>
    <row r="311" spans="2:11">
      <c r="B311" s="117"/>
      <c r="E311" s="47"/>
      <c r="K311" s="47"/>
    </row>
    <row r="312" spans="2:11">
      <c r="B312" s="117"/>
      <c r="E312" s="47"/>
      <c r="K312" s="47"/>
    </row>
    <row r="313" spans="2:11">
      <c r="B313" s="117"/>
      <c r="E313" s="47"/>
      <c r="K313" s="47"/>
    </row>
    <row r="314" spans="2:11">
      <c r="B314" s="117"/>
      <c r="E314" s="47"/>
      <c r="K314" s="47"/>
    </row>
    <row r="315" spans="2:11">
      <c r="B315" s="117"/>
      <c r="E315" s="47"/>
      <c r="K315" s="47"/>
    </row>
    <row r="316" spans="2:11">
      <c r="B316" s="117"/>
      <c r="E316" s="47"/>
      <c r="K316" s="47"/>
    </row>
    <row r="317" spans="2:11">
      <c r="B317" s="117"/>
      <c r="E317" s="47"/>
      <c r="K317" s="47"/>
    </row>
    <row r="318" spans="2:11">
      <c r="B318" s="117"/>
      <c r="E318" s="47"/>
      <c r="K318" s="47"/>
    </row>
    <row r="319" spans="2:11">
      <c r="B319" s="117"/>
      <c r="E319" s="47"/>
      <c r="K319" s="47"/>
    </row>
    <row r="320" spans="2:11">
      <c r="B320" s="117"/>
      <c r="E320" s="47"/>
      <c r="K320" s="47"/>
    </row>
    <row r="321" spans="2:11">
      <c r="B321" s="117"/>
      <c r="E321" s="47"/>
      <c r="K321" s="47"/>
    </row>
    <row r="322" spans="2:11">
      <c r="B322" s="117"/>
      <c r="E322" s="47"/>
      <c r="K322" s="47"/>
    </row>
    <row r="323" spans="2:11">
      <c r="B323" s="117"/>
      <c r="E323" s="47"/>
      <c r="K323" s="47"/>
    </row>
    <row r="324" spans="2:11">
      <c r="B324" s="117"/>
      <c r="E324" s="47"/>
      <c r="K324" s="47"/>
    </row>
    <row r="325" spans="2:11">
      <c r="B325" s="117"/>
      <c r="E325" s="47"/>
      <c r="K325" s="47"/>
    </row>
    <row r="326" spans="2:11">
      <c r="B326" s="117"/>
      <c r="E326" s="47"/>
      <c r="K326" s="47"/>
    </row>
    <row r="327" spans="2:11">
      <c r="B327" s="117"/>
      <c r="E327" s="47"/>
      <c r="K327" s="47"/>
    </row>
    <row r="328" spans="2:11">
      <c r="B328" s="117"/>
      <c r="E328" s="47"/>
      <c r="K328" s="47"/>
    </row>
    <row r="329" spans="2:11">
      <c r="B329" s="117"/>
      <c r="E329" s="47"/>
      <c r="K329" s="47"/>
    </row>
    <row r="330" spans="2:11">
      <c r="B330" s="117"/>
      <c r="E330" s="47"/>
      <c r="K330" s="47"/>
    </row>
  </sheetData>
  <mergeCells count="128">
    <mergeCell ref="B62:B69"/>
    <mergeCell ref="C62:J63"/>
    <mergeCell ref="K62:K63"/>
    <mergeCell ref="L62:L63"/>
    <mergeCell ref="C64:E69"/>
    <mergeCell ref="F65:I65"/>
    <mergeCell ref="F68:J69"/>
    <mergeCell ref="L68:L69"/>
    <mergeCell ref="B70:B77"/>
    <mergeCell ref="C70:J71"/>
    <mergeCell ref="K70:K71"/>
    <mergeCell ref="L70:L71"/>
    <mergeCell ref="C72:E77"/>
    <mergeCell ref="F72:I72"/>
    <mergeCell ref="F75:I75"/>
    <mergeCell ref="F76:J77"/>
    <mergeCell ref="L76:L77"/>
    <mergeCell ref="B54:B61"/>
    <mergeCell ref="C54:J55"/>
    <mergeCell ref="K54:K55"/>
    <mergeCell ref="L54:L55"/>
    <mergeCell ref="C56:E61"/>
    <mergeCell ref="F56:I56"/>
    <mergeCell ref="F57:I57"/>
    <mergeCell ref="F58:I58"/>
    <mergeCell ref="F59:I59"/>
    <mergeCell ref="F60:J61"/>
    <mergeCell ref="L60:L61"/>
    <mergeCell ref="B46:B53"/>
    <mergeCell ref="C46:J47"/>
    <mergeCell ref="K46:K47"/>
    <mergeCell ref="L46:L47"/>
    <mergeCell ref="C48:E53"/>
    <mergeCell ref="F48:I48"/>
    <mergeCell ref="F49:I49"/>
    <mergeCell ref="F50:I50"/>
    <mergeCell ref="F51:I51"/>
    <mergeCell ref="F52:J53"/>
    <mergeCell ref="L52:L53"/>
    <mergeCell ref="B38:B45"/>
    <mergeCell ref="C38:J39"/>
    <mergeCell ref="K38:K39"/>
    <mergeCell ref="L38:L39"/>
    <mergeCell ref="F40:I40"/>
    <mergeCell ref="F41:I41"/>
    <mergeCell ref="F43:I43"/>
    <mergeCell ref="F44:J45"/>
    <mergeCell ref="L44:L45"/>
    <mergeCell ref="B30:B37"/>
    <mergeCell ref="C30:J31"/>
    <mergeCell ref="K30:K31"/>
    <mergeCell ref="L30:L31"/>
    <mergeCell ref="C32:E37"/>
    <mergeCell ref="F32:I32"/>
    <mergeCell ref="F33:I33"/>
    <mergeCell ref="F34:I34"/>
    <mergeCell ref="F35:I35"/>
    <mergeCell ref="F36:J37"/>
    <mergeCell ref="L36:L37"/>
    <mergeCell ref="C96:G96"/>
    <mergeCell ref="H96:L96"/>
    <mergeCell ref="H95:I95"/>
    <mergeCell ref="H98:L98"/>
    <mergeCell ref="C103:G103"/>
    <mergeCell ref="H100:L100"/>
    <mergeCell ref="C82:J82"/>
    <mergeCell ref="M82:U82"/>
    <mergeCell ref="C92:K92"/>
    <mergeCell ref="C90:K90"/>
    <mergeCell ref="O83:U84"/>
    <mergeCell ref="C91:K91"/>
    <mergeCell ref="C93:K93"/>
    <mergeCell ref="C80:J80"/>
    <mergeCell ref="B10:E10"/>
    <mergeCell ref="F10:L10"/>
    <mergeCell ref="C84:J84"/>
    <mergeCell ref="B83:B84"/>
    <mergeCell ref="K83:K84"/>
    <mergeCell ref="F42:I42"/>
    <mergeCell ref="F64:I64"/>
    <mergeCell ref="C89:K89"/>
    <mergeCell ref="C81:J81"/>
    <mergeCell ref="F66:I66"/>
    <mergeCell ref="F67:I67"/>
    <mergeCell ref="C85:K85"/>
    <mergeCell ref="C83:J83"/>
    <mergeCell ref="C86:K86"/>
    <mergeCell ref="F73:I73"/>
    <mergeCell ref="C40:E45"/>
    <mergeCell ref="F74:I74"/>
    <mergeCell ref="C88:K88"/>
    <mergeCell ref="C78:K78"/>
    <mergeCell ref="C79:K79"/>
    <mergeCell ref="C87:K87"/>
    <mergeCell ref="B14:B21"/>
    <mergeCell ref="C14:J15"/>
    <mergeCell ref="B7:E7"/>
    <mergeCell ref="F7:L7"/>
    <mergeCell ref="B8:E8"/>
    <mergeCell ref="F8:L8"/>
    <mergeCell ref="B9:E9"/>
    <mergeCell ref="F9:L9"/>
    <mergeCell ref="G12:H12"/>
    <mergeCell ref="I13:J13"/>
    <mergeCell ref="I12:J12"/>
    <mergeCell ref="C12:E12"/>
    <mergeCell ref="G13:H13"/>
    <mergeCell ref="C13:E13"/>
    <mergeCell ref="K14:K15"/>
    <mergeCell ref="L14:L15"/>
    <mergeCell ref="C16:E21"/>
    <mergeCell ref="F16:I16"/>
    <mergeCell ref="F17:I17"/>
    <mergeCell ref="F18:I18"/>
    <mergeCell ref="F19:I19"/>
    <mergeCell ref="F20:J21"/>
    <mergeCell ref="L20:L21"/>
    <mergeCell ref="B22:B29"/>
    <mergeCell ref="C22:J23"/>
    <mergeCell ref="K22:K23"/>
    <mergeCell ref="L22:L23"/>
    <mergeCell ref="C24:E29"/>
    <mergeCell ref="F24:I24"/>
    <mergeCell ref="F25:I25"/>
    <mergeCell ref="F26:I26"/>
    <mergeCell ref="F27:I27"/>
    <mergeCell ref="F28:J29"/>
    <mergeCell ref="L28:L29"/>
  </mergeCells>
  <pageMargins left="0.43307086614173229" right="0.23622047244094491" top="0.19685039370078741" bottom="0" header="0.31496062992125984" footer="0.31496062992125984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S45"/>
  <sheetViews>
    <sheetView tabSelected="1" view="pageBreakPreview" zoomScaleNormal="100" zoomScaleSheetLayoutView="100" workbookViewId="0">
      <selection activeCell="N2" sqref="N2"/>
    </sheetView>
  </sheetViews>
  <sheetFormatPr defaultRowHeight="15"/>
  <cols>
    <col min="1" max="1" width="2.85546875" style="202" customWidth="1"/>
    <col min="2" max="4" width="4.140625" style="183" customWidth="1"/>
    <col min="5" max="5" width="6" style="183" customWidth="1"/>
    <col min="6" max="6" width="8.7109375" style="183" customWidth="1"/>
    <col min="7" max="8" width="3.85546875" style="183" customWidth="1"/>
    <col min="9" max="9" width="7" style="183" customWidth="1"/>
    <col min="10" max="10" width="9.5703125" style="183" customWidth="1"/>
    <col min="11" max="11" width="5.7109375" style="183" customWidth="1"/>
    <col min="12" max="12" width="6.7109375" style="183" customWidth="1"/>
    <col min="13" max="14" width="6" style="183" customWidth="1"/>
    <col min="15" max="15" width="4.85546875" style="183" customWidth="1"/>
    <col min="16" max="16" width="4.28515625" style="183" customWidth="1"/>
    <col min="17" max="18" width="5" style="183" customWidth="1"/>
    <col min="19" max="19" width="10.140625" style="183" bestFit="1" customWidth="1"/>
    <col min="20" max="16384" width="9.140625" style="183"/>
  </cols>
  <sheetData>
    <row r="1" spans="1:18" ht="54" customHeight="1">
      <c r="A1" s="182"/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436" t="s">
        <v>210</v>
      </c>
      <c r="O1" s="436"/>
      <c r="P1" s="436"/>
      <c r="Q1" s="436"/>
      <c r="R1" s="436"/>
    </row>
    <row r="2" spans="1:18" ht="27.75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</row>
    <row r="3" spans="1:18">
      <c r="A3" s="184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5"/>
      <c r="O3" s="186"/>
      <c r="P3" s="186"/>
      <c r="Q3" s="186"/>
      <c r="R3" s="173" t="s">
        <v>139</v>
      </c>
    </row>
    <row r="4" spans="1:18">
      <c r="A4" s="17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6"/>
      <c r="O4" s="186"/>
      <c r="P4" s="186"/>
      <c r="Q4" s="186"/>
      <c r="R4" s="173" t="s">
        <v>140</v>
      </c>
    </row>
    <row r="5" spans="1:18">
      <c r="A5" s="173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6"/>
      <c r="O5" s="186"/>
      <c r="P5" s="186"/>
      <c r="Q5" s="186"/>
      <c r="R5" s="172"/>
    </row>
    <row r="6" spans="1:18">
      <c r="A6" s="17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6"/>
      <c r="O6" s="186"/>
      <c r="P6" s="186"/>
      <c r="Q6" s="186"/>
      <c r="R6" s="173" t="s">
        <v>141</v>
      </c>
    </row>
    <row r="7" spans="1:18">
      <c r="A7" s="187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6"/>
      <c r="O7" s="186"/>
      <c r="P7" s="186"/>
      <c r="Q7" s="186"/>
      <c r="R7" s="182"/>
    </row>
    <row r="8" spans="1:18">
      <c r="A8" s="188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6"/>
      <c r="O8" s="186"/>
      <c r="P8" s="186"/>
      <c r="Q8" s="186"/>
      <c r="R8" s="187"/>
    </row>
    <row r="9" spans="1:18">
      <c r="A9" s="189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6"/>
      <c r="O9" s="186"/>
      <c r="P9" s="186"/>
      <c r="Q9" s="186"/>
      <c r="R9" s="186"/>
    </row>
    <row r="10" spans="1:18" ht="14.25" customHeight="1">
      <c r="A10" s="189"/>
      <c r="B10" s="182"/>
      <c r="C10" s="182"/>
      <c r="D10" s="182"/>
      <c r="E10" s="182"/>
      <c r="F10" s="182"/>
      <c r="G10" s="182"/>
      <c r="H10" s="190"/>
      <c r="I10" s="437" t="s">
        <v>142</v>
      </c>
      <c r="J10" s="437"/>
      <c r="K10" s="437"/>
      <c r="L10" s="437"/>
      <c r="M10" s="437"/>
      <c r="N10" s="190"/>
      <c r="O10" s="182"/>
      <c r="P10" s="182"/>
      <c r="Q10" s="182"/>
      <c r="R10" s="182"/>
    </row>
    <row r="11" spans="1:18" ht="32.25" customHeight="1">
      <c r="A11" s="189"/>
      <c r="B11" s="182"/>
      <c r="C11" s="438" t="s">
        <v>161</v>
      </c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182"/>
    </row>
    <row r="12" spans="1:18" ht="51.75" customHeight="1">
      <c r="A12" s="439" t="s">
        <v>133</v>
      </c>
      <c r="B12" s="439"/>
      <c r="C12" s="439"/>
      <c r="D12" s="439"/>
      <c r="E12" s="439"/>
      <c r="F12" s="439"/>
      <c r="G12" s="439"/>
      <c r="H12" s="439"/>
      <c r="I12" s="439"/>
      <c r="J12" s="439"/>
      <c r="K12" s="439"/>
      <c r="L12" s="439"/>
      <c r="M12" s="439"/>
      <c r="N12" s="439"/>
      <c r="O12" s="439"/>
      <c r="P12" s="439"/>
      <c r="Q12" s="439"/>
      <c r="R12" s="439"/>
    </row>
    <row r="13" spans="1:18" ht="33" hidden="1" customHeight="1">
      <c r="A13" s="380"/>
      <c r="B13" s="380"/>
      <c r="C13" s="380"/>
      <c r="D13" s="380"/>
      <c r="E13" s="380"/>
      <c r="F13" s="380"/>
      <c r="G13" s="380"/>
      <c r="H13" s="380"/>
      <c r="I13" s="380"/>
      <c r="J13" s="380"/>
      <c r="K13" s="380"/>
      <c r="L13" s="380"/>
      <c r="M13" s="380"/>
      <c r="N13" s="380"/>
      <c r="O13" s="380"/>
      <c r="P13" s="380"/>
      <c r="Q13" s="380"/>
      <c r="R13" s="380"/>
    </row>
    <row r="14" spans="1:18" ht="30.75" hidden="1" customHeight="1">
      <c r="A14" s="435"/>
      <c r="B14" s="435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  <c r="P14" s="435"/>
      <c r="Q14" s="435"/>
      <c r="R14" s="435"/>
    </row>
    <row r="15" spans="1:18" ht="16.5" customHeight="1">
      <c r="A15" s="444" t="s">
        <v>143</v>
      </c>
      <c r="B15" s="444"/>
      <c r="C15" s="444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</row>
    <row r="16" spans="1:18" ht="36.75" customHeight="1">
      <c r="A16" s="445" t="s">
        <v>48</v>
      </c>
      <c r="B16" s="445" t="s">
        <v>144</v>
      </c>
      <c r="C16" s="445"/>
      <c r="D16" s="445"/>
      <c r="E16" s="445"/>
      <c r="F16" s="446" t="s">
        <v>145</v>
      </c>
      <c r="G16" s="445" t="s">
        <v>146</v>
      </c>
      <c r="H16" s="445"/>
      <c r="I16" s="445"/>
      <c r="J16" s="446" t="s">
        <v>147</v>
      </c>
      <c r="K16" s="445" t="s">
        <v>148</v>
      </c>
      <c r="L16" s="445"/>
      <c r="M16" s="448" t="s">
        <v>149</v>
      </c>
      <c r="N16" s="449"/>
      <c r="O16" s="450"/>
      <c r="P16" s="448" t="s">
        <v>150</v>
      </c>
      <c r="Q16" s="449"/>
      <c r="R16" s="450"/>
    </row>
    <row r="17" spans="1:19" ht="37.5" customHeight="1">
      <c r="A17" s="445"/>
      <c r="B17" s="445"/>
      <c r="C17" s="445"/>
      <c r="D17" s="445"/>
      <c r="E17" s="445"/>
      <c r="F17" s="447"/>
      <c r="G17" s="445"/>
      <c r="H17" s="445"/>
      <c r="I17" s="445"/>
      <c r="J17" s="447"/>
      <c r="K17" s="445"/>
      <c r="L17" s="445"/>
      <c r="M17" s="451" t="s">
        <v>151</v>
      </c>
      <c r="N17" s="452"/>
      <c r="O17" s="453"/>
      <c r="P17" s="451" t="s">
        <v>152</v>
      </c>
      <c r="Q17" s="452"/>
      <c r="R17" s="453"/>
    </row>
    <row r="18" spans="1:19" ht="54.75" customHeight="1">
      <c r="A18" s="445"/>
      <c r="B18" s="445"/>
      <c r="C18" s="445"/>
      <c r="D18" s="445"/>
      <c r="E18" s="445"/>
      <c r="F18" s="191" t="s">
        <v>153</v>
      </c>
      <c r="G18" s="445"/>
      <c r="H18" s="445"/>
      <c r="I18" s="445"/>
      <c r="J18" s="191" t="s">
        <v>154</v>
      </c>
      <c r="K18" s="445"/>
      <c r="L18" s="445"/>
      <c r="M18" s="429" t="s">
        <v>155</v>
      </c>
      <c r="N18" s="430"/>
      <c r="O18" s="431"/>
      <c r="P18" s="429" t="s">
        <v>156</v>
      </c>
      <c r="Q18" s="430"/>
      <c r="R18" s="431"/>
    </row>
    <row r="19" spans="1:19" ht="30.75" customHeight="1">
      <c r="A19" s="445"/>
      <c r="B19" s="445"/>
      <c r="C19" s="445"/>
      <c r="D19" s="445"/>
      <c r="E19" s="445"/>
      <c r="F19" s="192"/>
      <c r="G19" s="445"/>
      <c r="H19" s="445"/>
      <c r="I19" s="445"/>
      <c r="J19" s="192"/>
      <c r="K19" s="445"/>
      <c r="L19" s="445"/>
      <c r="M19" s="432" t="s">
        <v>157</v>
      </c>
      <c r="N19" s="433"/>
      <c r="O19" s="434"/>
      <c r="P19" s="432"/>
      <c r="Q19" s="433"/>
      <c r="R19" s="434"/>
    </row>
    <row r="20" spans="1:19" s="198" customFormat="1" ht="41.25" hidden="1" customHeight="1">
      <c r="A20" s="193">
        <v>1</v>
      </c>
      <c r="B20" s="194" t="s">
        <v>158</v>
      </c>
      <c r="C20" s="195"/>
      <c r="D20" s="195"/>
      <c r="E20" s="196"/>
      <c r="F20" s="197">
        <v>0</v>
      </c>
      <c r="G20" s="440" t="s">
        <v>159</v>
      </c>
      <c r="H20" s="440"/>
      <c r="I20" s="440"/>
      <c r="J20" s="197">
        <v>19</v>
      </c>
      <c r="K20" s="407" t="e">
        <f>SUM(F20/F38*100)</f>
        <v>#DIV/0!</v>
      </c>
      <c r="L20" s="407"/>
      <c r="M20" s="220" t="e">
        <f>((F21*J21)+(F27*J27)+F22*J22+F26*J26)/F38</f>
        <v>#DIV/0!</v>
      </c>
      <c r="N20" s="221"/>
      <c r="O20" s="222"/>
      <c r="P20" s="229"/>
      <c r="Q20" s="230"/>
      <c r="R20" s="231"/>
    </row>
    <row r="21" spans="1:19" ht="40.5" hidden="1" customHeight="1">
      <c r="A21" s="248">
        <v>1</v>
      </c>
      <c r="B21" s="216" t="s">
        <v>100</v>
      </c>
      <c r="C21" s="217"/>
      <c r="D21" s="217"/>
      <c r="E21" s="218"/>
      <c r="F21" s="197"/>
      <c r="G21" s="440"/>
      <c r="H21" s="440"/>
      <c r="I21" s="440"/>
      <c r="J21" s="197"/>
      <c r="K21" s="407"/>
      <c r="L21" s="407"/>
      <c r="M21" s="223"/>
      <c r="N21" s="224"/>
      <c r="O21" s="225"/>
      <c r="P21" s="232"/>
      <c r="Q21" s="233"/>
      <c r="R21" s="234"/>
      <c r="S21" s="199"/>
    </row>
    <row r="22" spans="1:19" ht="44.25" hidden="1" customHeight="1">
      <c r="A22" s="249"/>
      <c r="B22" s="219"/>
      <c r="C22" s="217"/>
      <c r="D22" s="217"/>
      <c r="E22" s="218"/>
      <c r="F22" s="197"/>
      <c r="G22" s="440"/>
      <c r="H22" s="440"/>
      <c r="I22" s="440"/>
      <c r="J22" s="197"/>
      <c r="K22" s="407"/>
      <c r="L22" s="407"/>
      <c r="M22" s="223"/>
      <c r="N22" s="224"/>
      <c r="O22" s="225"/>
      <c r="P22" s="232"/>
      <c r="Q22" s="233"/>
      <c r="R22" s="234"/>
      <c r="S22" s="199"/>
    </row>
    <row r="23" spans="1:19" ht="44.25" customHeight="1">
      <c r="A23" s="250">
        <v>1</v>
      </c>
      <c r="B23" s="417" t="s">
        <v>178</v>
      </c>
      <c r="C23" s="418"/>
      <c r="D23" s="418"/>
      <c r="E23" s="419"/>
      <c r="F23" s="197">
        <v>1</v>
      </c>
      <c r="G23" s="406" t="s">
        <v>167</v>
      </c>
      <c r="H23" s="406"/>
      <c r="I23" s="406"/>
      <c r="J23" s="197">
        <v>14</v>
      </c>
      <c r="K23" s="407">
        <f>SUM(F23/S23*100)</f>
        <v>100</v>
      </c>
      <c r="L23" s="407"/>
      <c r="M23" s="408">
        <f>(F23*J23)/S23</f>
        <v>14</v>
      </c>
      <c r="N23" s="409"/>
      <c r="O23" s="410"/>
      <c r="P23" s="411">
        <v>1</v>
      </c>
      <c r="Q23" s="412"/>
      <c r="R23" s="413"/>
      <c r="S23" s="199">
        <f>F23</f>
        <v>1</v>
      </c>
    </row>
    <row r="24" spans="1:19" ht="44.25" customHeight="1">
      <c r="A24" s="403">
        <v>2</v>
      </c>
      <c r="B24" s="414" t="s">
        <v>180</v>
      </c>
      <c r="C24" s="415"/>
      <c r="D24" s="415"/>
      <c r="E24" s="416"/>
      <c r="F24" s="197">
        <v>2</v>
      </c>
      <c r="G24" s="406" t="s">
        <v>167</v>
      </c>
      <c r="H24" s="406"/>
      <c r="I24" s="406"/>
      <c r="J24" s="197">
        <v>14</v>
      </c>
      <c r="K24" s="407">
        <f>SUM(F24/S24*100)</f>
        <v>66.666666666666657</v>
      </c>
      <c r="L24" s="407"/>
      <c r="M24" s="420">
        <f>((F19*J19)+(F25*J25)+F20*J20+F24*J24)/S24</f>
        <v>14.666666666666666</v>
      </c>
      <c r="N24" s="421"/>
      <c r="O24" s="422"/>
      <c r="P24" s="426">
        <v>1.0489999999999999</v>
      </c>
      <c r="Q24" s="427"/>
      <c r="R24" s="428"/>
      <c r="S24" s="199">
        <f>F24+F25</f>
        <v>3</v>
      </c>
    </row>
    <row r="25" spans="1:19" ht="44.25" customHeight="1">
      <c r="A25" s="404"/>
      <c r="B25" s="417"/>
      <c r="C25" s="418"/>
      <c r="D25" s="418"/>
      <c r="E25" s="419"/>
      <c r="F25" s="197">
        <v>1</v>
      </c>
      <c r="G25" s="406" t="s">
        <v>169</v>
      </c>
      <c r="H25" s="406"/>
      <c r="I25" s="406"/>
      <c r="J25" s="197">
        <v>16</v>
      </c>
      <c r="K25" s="407">
        <f>SUM(F25/S24*100)</f>
        <v>33.333333333333329</v>
      </c>
      <c r="L25" s="407"/>
      <c r="M25" s="423"/>
      <c r="N25" s="424"/>
      <c r="O25" s="425"/>
      <c r="P25" s="411"/>
      <c r="Q25" s="412"/>
      <c r="R25" s="413"/>
      <c r="S25" s="199"/>
    </row>
    <row r="26" spans="1:19" ht="67.5" customHeight="1">
      <c r="A26" s="405">
        <v>3</v>
      </c>
      <c r="B26" s="414" t="s">
        <v>97</v>
      </c>
      <c r="C26" s="415"/>
      <c r="D26" s="415"/>
      <c r="E26" s="416"/>
      <c r="F26" s="197">
        <v>3</v>
      </c>
      <c r="G26" s="406" t="s">
        <v>167</v>
      </c>
      <c r="H26" s="406"/>
      <c r="I26" s="406"/>
      <c r="J26" s="197">
        <v>14</v>
      </c>
      <c r="K26" s="407">
        <f>SUM(F26/S26*100)</f>
        <v>75</v>
      </c>
      <c r="L26" s="407"/>
      <c r="M26" s="441">
        <f>((F21*J21)+(F27*J27)+F22*J22+F26*J26)/S26</f>
        <v>14.5</v>
      </c>
      <c r="N26" s="442"/>
      <c r="O26" s="443"/>
      <c r="P26" s="426">
        <v>1.0369999999999999</v>
      </c>
      <c r="Q26" s="427"/>
      <c r="R26" s="428"/>
      <c r="S26" s="199">
        <f>F26+F27</f>
        <v>4</v>
      </c>
    </row>
    <row r="27" spans="1:19" ht="47.25" customHeight="1">
      <c r="A27" s="404"/>
      <c r="B27" s="417"/>
      <c r="C27" s="418"/>
      <c r="D27" s="418"/>
      <c r="E27" s="419"/>
      <c r="F27" s="197">
        <v>1</v>
      </c>
      <c r="G27" s="406" t="s">
        <v>169</v>
      </c>
      <c r="H27" s="406"/>
      <c r="I27" s="406"/>
      <c r="J27" s="197">
        <v>16</v>
      </c>
      <c r="K27" s="407">
        <f>SUM(F27/S26*100)</f>
        <v>25</v>
      </c>
      <c r="L27" s="407"/>
      <c r="M27" s="408"/>
      <c r="N27" s="409"/>
      <c r="O27" s="410"/>
      <c r="P27" s="411"/>
      <c r="Q27" s="412"/>
      <c r="R27" s="413"/>
      <c r="S27" s="199"/>
    </row>
    <row r="28" spans="1:19" ht="47.25" customHeight="1">
      <c r="A28" s="403">
        <v>4</v>
      </c>
      <c r="B28" s="456" t="s">
        <v>98</v>
      </c>
      <c r="C28" s="457"/>
      <c r="D28" s="457"/>
      <c r="E28" s="458"/>
      <c r="F28" s="197">
        <v>2</v>
      </c>
      <c r="G28" s="406" t="s">
        <v>167</v>
      </c>
      <c r="H28" s="406"/>
      <c r="I28" s="406"/>
      <c r="J28" s="197">
        <v>14</v>
      </c>
      <c r="K28" s="407">
        <f>SUM(F28/S28*100)</f>
        <v>66.666666666666657</v>
      </c>
      <c r="L28" s="407"/>
      <c r="M28" s="459">
        <f>(F28*J28+F29*J29)/S28</f>
        <v>14.666666666666666</v>
      </c>
      <c r="N28" s="460"/>
      <c r="O28" s="461"/>
      <c r="P28" s="426">
        <v>1.0489999999999999</v>
      </c>
      <c r="Q28" s="427"/>
      <c r="R28" s="428"/>
      <c r="S28" s="199">
        <f>F28+F29</f>
        <v>3</v>
      </c>
    </row>
    <row r="29" spans="1:19" ht="47.25" customHeight="1">
      <c r="A29" s="404"/>
      <c r="B29" s="417"/>
      <c r="C29" s="418"/>
      <c r="D29" s="418"/>
      <c r="E29" s="419"/>
      <c r="F29" s="197">
        <v>1</v>
      </c>
      <c r="G29" s="406" t="s">
        <v>169</v>
      </c>
      <c r="H29" s="406"/>
      <c r="I29" s="406"/>
      <c r="J29" s="197">
        <v>16</v>
      </c>
      <c r="K29" s="407">
        <f>SUM(F29/S28*100)</f>
        <v>33.333333333333329</v>
      </c>
      <c r="L29" s="407"/>
      <c r="M29" s="423"/>
      <c r="N29" s="424"/>
      <c r="O29" s="425"/>
      <c r="P29" s="411"/>
      <c r="Q29" s="412"/>
      <c r="R29" s="413"/>
      <c r="S29" s="199"/>
    </row>
    <row r="30" spans="1:19" ht="47.25" customHeight="1">
      <c r="A30" s="403">
        <v>5</v>
      </c>
      <c r="B30" s="456" t="s">
        <v>99</v>
      </c>
      <c r="C30" s="457"/>
      <c r="D30" s="457"/>
      <c r="E30" s="458"/>
      <c r="F30" s="197">
        <v>2</v>
      </c>
      <c r="G30" s="406" t="s">
        <v>167</v>
      </c>
      <c r="H30" s="406"/>
      <c r="I30" s="406"/>
      <c r="J30" s="197">
        <v>14</v>
      </c>
      <c r="K30" s="407">
        <f>SUM(F30/S30*100)</f>
        <v>66.666666666666657</v>
      </c>
      <c r="L30" s="407"/>
      <c r="M30" s="459">
        <f>(F30*J30+F31*J31)/S30</f>
        <v>14.666666666666666</v>
      </c>
      <c r="N30" s="460"/>
      <c r="O30" s="461"/>
      <c r="P30" s="426">
        <v>1.0489999999999999</v>
      </c>
      <c r="Q30" s="427"/>
      <c r="R30" s="428"/>
      <c r="S30" s="199">
        <f>F30+F31</f>
        <v>3</v>
      </c>
    </row>
    <row r="31" spans="1:19" ht="47.25" customHeight="1">
      <c r="A31" s="404"/>
      <c r="B31" s="417"/>
      <c r="C31" s="418"/>
      <c r="D31" s="418"/>
      <c r="E31" s="419"/>
      <c r="F31" s="197">
        <v>1</v>
      </c>
      <c r="G31" s="406" t="s">
        <v>169</v>
      </c>
      <c r="H31" s="406"/>
      <c r="I31" s="406"/>
      <c r="J31" s="197">
        <v>16</v>
      </c>
      <c r="K31" s="407">
        <f>SUM(F31/S30*100)</f>
        <v>33.333333333333329</v>
      </c>
      <c r="L31" s="407"/>
      <c r="M31" s="423"/>
      <c r="N31" s="424"/>
      <c r="O31" s="425"/>
      <c r="P31" s="411"/>
      <c r="Q31" s="412"/>
      <c r="R31" s="413"/>
      <c r="S31" s="199"/>
    </row>
    <row r="32" spans="1:19" ht="47.25" customHeight="1">
      <c r="A32" s="403">
        <v>6</v>
      </c>
      <c r="B32" s="456" t="s">
        <v>100</v>
      </c>
      <c r="C32" s="457"/>
      <c r="D32" s="457"/>
      <c r="E32" s="458"/>
      <c r="F32" s="197">
        <v>5</v>
      </c>
      <c r="G32" s="406" t="s">
        <v>167</v>
      </c>
      <c r="H32" s="406"/>
      <c r="I32" s="406"/>
      <c r="J32" s="197">
        <v>14</v>
      </c>
      <c r="K32" s="407">
        <f>SUM(F32/$S$32*100)</f>
        <v>83.333333333333343</v>
      </c>
      <c r="L32" s="407"/>
      <c r="M32" s="459">
        <f>(F32*J32+F33*J33)/S32</f>
        <v>14.333333333333334</v>
      </c>
      <c r="N32" s="460"/>
      <c r="O32" s="461"/>
      <c r="P32" s="426">
        <v>1.022</v>
      </c>
      <c r="Q32" s="427"/>
      <c r="R32" s="428"/>
      <c r="S32" s="199">
        <f>F32+F33</f>
        <v>6</v>
      </c>
    </row>
    <row r="33" spans="1:19" ht="47.25" customHeight="1">
      <c r="A33" s="404"/>
      <c r="B33" s="417"/>
      <c r="C33" s="418"/>
      <c r="D33" s="418"/>
      <c r="E33" s="419"/>
      <c r="F33" s="197">
        <v>1</v>
      </c>
      <c r="G33" s="406" t="s">
        <v>169</v>
      </c>
      <c r="H33" s="406"/>
      <c r="I33" s="406"/>
      <c r="J33" s="197">
        <v>16</v>
      </c>
      <c r="K33" s="407">
        <f>SUM(F33/$S$32*100)</f>
        <v>16.666666666666664</v>
      </c>
      <c r="L33" s="407"/>
      <c r="M33" s="423"/>
      <c r="N33" s="424"/>
      <c r="O33" s="425"/>
      <c r="P33" s="411"/>
      <c r="Q33" s="412"/>
      <c r="R33" s="413"/>
      <c r="S33" s="199"/>
    </row>
    <row r="34" spans="1:19" ht="47.25" customHeight="1">
      <c r="A34" s="403">
        <v>7</v>
      </c>
      <c r="B34" s="456" t="s">
        <v>168</v>
      </c>
      <c r="C34" s="457"/>
      <c r="D34" s="457" t="s">
        <v>101</v>
      </c>
      <c r="E34" s="458"/>
      <c r="F34" s="197">
        <v>2</v>
      </c>
      <c r="G34" s="406" t="s">
        <v>167</v>
      </c>
      <c r="H34" s="406"/>
      <c r="I34" s="406"/>
      <c r="J34" s="197">
        <v>14</v>
      </c>
      <c r="K34" s="407">
        <f>SUM(F34/$S$36*100)</f>
        <v>66.666666666666657</v>
      </c>
      <c r="L34" s="407"/>
      <c r="M34" s="459">
        <f>(F34*J34+F35*J35)/S34</f>
        <v>14.666666666666666</v>
      </c>
      <c r="N34" s="460"/>
      <c r="O34" s="461"/>
      <c r="P34" s="426">
        <v>1.0489999999999999</v>
      </c>
      <c r="Q34" s="427"/>
      <c r="R34" s="428"/>
      <c r="S34" s="199">
        <f>F34+F35</f>
        <v>3</v>
      </c>
    </row>
    <row r="35" spans="1:19" ht="47.25" customHeight="1">
      <c r="A35" s="404"/>
      <c r="B35" s="417" t="s">
        <v>101</v>
      </c>
      <c r="C35" s="418"/>
      <c r="D35" s="418" t="s">
        <v>101</v>
      </c>
      <c r="E35" s="419"/>
      <c r="F35" s="197">
        <v>1</v>
      </c>
      <c r="G35" s="406" t="s">
        <v>169</v>
      </c>
      <c r="H35" s="406"/>
      <c r="I35" s="406"/>
      <c r="J35" s="197">
        <v>16</v>
      </c>
      <c r="K35" s="407">
        <f>SUM(F35/$S$36*100)</f>
        <v>33.333333333333329</v>
      </c>
      <c r="L35" s="407"/>
      <c r="M35" s="423"/>
      <c r="N35" s="424"/>
      <c r="O35" s="425"/>
      <c r="P35" s="411"/>
      <c r="Q35" s="412"/>
      <c r="R35" s="413"/>
      <c r="S35" s="199"/>
    </row>
    <row r="36" spans="1:19" ht="47.25" customHeight="1">
      <c r="A36" s="403">
        <v>8</v>
      </c>
      <c r="B36" s="456" t="s">
        <v>179</v>
      </c>
      <c r="C36" s="457"/>
      <c r="D36" s="457" t="s">
        <v>101</v>
      </c>
      <c r="E36" s="458"/>
      <c r="F36" s="197">
        <v>2</v>
      </c>
      <c r="G36" s="406" t="s">
        <v>167</v>
      </c>
      <c r="H36" s="406"/>
      <c r="I36" s="406"/>
      <c r="J36" s="197">
        <v>14</v>
      </c>
      <c r="K36" s="407">
        <f>SUM(F36/$S$36*100)</f>
        <v>66.666666666666657</v>
      </c>
      <c r="L36" s="407"/>
      <c r="M36" s="459">
        <f>(F36*J36+F37*J37)/S36</f>
        <v>14.666666666666666</v>
      </c>
      <c r="N36" s="460"/>
      <c r="O36" s="461"/>
      <c r="P36" s="426">
        <v>1.0489999999999999</v>
      </c>
      <c r="Q36" s="427"/>
      <c r="R36" s="428"/>
      <c r="S36" s="199">
        <f>F36+F37</f>
        <v>3</v>
      </c>
    </row>
    <row r="37" spans="1:19" ht="47.25" customHeight="1">
      <c r="A37" s="404"/>
      <c r="B37" s="417" t="s">
        <v>101</v>
      </c>
      <c r="C37" s="418"/>
      <c r="D37" s="418" t="s">
        <v>101</v>
      </c>
      <c r="E37" s="419"/>
      <c r="F37" s="197">
        <v>1</v>
      </c>
      <c r="G37" s="406" t="s">
        <v>169</v>
      </c>
      <c r="H37" s="406"/>
      <c r="I37" s="406"/>
      <c r="J37" s="197">
        <v>16</v>
      </c>
      <c r="K37" s="407">
        <f>SUM(F37/$S$36*100)</f>
        <v>33.333333333333329</v>
      </c>
      <c r="L37" s="407"/>
      <c r="M37" s="423"/>
      <c r="N37" s="424"/>
      <c r="O37" s="425"/>
      <c r="P37" s="411"/>
      <c r="Q37" s="412"/>
      <c r="R37" s="413"/>
      <c r="S37" s="199"/>
    </row>
    <row r="38" spans="1:19" ht="64.5" hidden="1" customHeight="1">
      <c r="A38" s="193"/>
      <c r="B38" s="454"/>
      <c r="C38" s="454"/>
      <c r="D38" s="454"/>
      <c r="E38" s="454"/>
      <c r="F38" s="200"/>
      <c r="G38" s="440"/>
      <c r="H38" s="440"/>
      <c r="I38" s="440"/>
      <c r="J38" s="197"/>
      <c r="K38" s="455"/>
      <c r="L38" s="455"/>
      <c r="M38" s="226"/>
      <c r="N38" s="227"/>
      <c r="O38" s="228"/>
      <c r="P38" s="235"/>
      <c r="Q38" s="236"/>
      <c r="R38" s="237"/>
      <c r="S38" s="201"/>
    </row>
    <row r="39" spans="1:19">
      <c r="A39" s="189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</row>
    <row r="40" spans="1:19">
      <c r="A40" s="189"/>
      <c r="B40" s="17" t="s">
        <v>209</v>
      </c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</row>
    <row r="41" spans="1:19">
      <c r="A41" s="189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</row>
    <row r="42" spans="1:19" ht="1.5" customHeight="1">
      <c r="A42" s="189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</row>
    <row r="43" spans="1:19">
      <c r="A43" s="189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</row>
    <row r="44" spans="1:19">
      <c r="A44" s="189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</row>
    <row r="45" spans="1:19" ht="15.75">
      <c r="D45" s="203" t="s">
        <v>160</v>
      </c>
      <c r="E45" s="203"/>
      <c r="F45" s="203"/>
      <c r="G45" s="203"/>
      <c r="H45" s="203"/>
      <c r="I45" s="203"/>
      <c r="J45" s="203"/>
    </row>
  </sheetData>
  <mergeCells count="91">
    <mergeCell ref="A28:A29"/>
    <mergeCell ref="A30:A31"/>
    <mergeCell ref="A32:A33"/>
    <mergeCell ref="A34:A35"/>
    <mergeCell ref="A36:A37"/>
    <mergeCell ref="P32:R33"/>
    <mergeCell ref="G33:I33"/>
    <mergeCell ref="K33:L33"/>
    <mergeCell ref="B34:E35"/>
    <mergeCell ref="G34:I34"/>
    <mergeCell ref="K34:L34"/>
    <mergeCell ref="M34:O35"/>
    <mergeCell ref="P34:R35"/>
    <mergeCell ref="G35:I35"/>
    <mergeCell ref="K35:L35"/>
    <mergeCell ref="P36:R37"/>
    <mergeCell ref="G37:I37"/>
    <mergeCell ref="K37:L37"/>
    <mergeCell ref="B28:E29"/>
    <mergeCell ref="K28:L28"/>
    <mergeCell ref="M28:O29"/>
    <mergeCell ref="P28:R29"/>
    <mergeCell ref="G29:I29"/>
    <mergeCell ref="K29:L29"/>
    <mergeCell ref="B30:E31"/>
    <mergeCell ref="G30:I30"/>
    <mergeCell ref="K30:L30"/>
    <mergeCell ref="M30:O31"/>
    <mergeCell ref="P30:R31"/>
    <mergeCell ref="G31:I31"/>
    <mergeCell ref="K31:L31"/>
    <mergeCell ref="B36:E37"/>
    <mergeCell ref="M36:O37"/>
    <mergeCell ref="B32:E33"/>
    <mergeCell ref="G32:I32"/>
    <mergeCell ref="K32:L32"/>
    <mergeCell ref="M32:O33"/>
    <mergeCell ref="B38:E38"/>
    <mergeCell ref="G38:I38"/>
    <mergeCell ref="K38:L38"/>
    <mergeCell ref="G21:I21"/>
    <mergeCell ref="K21:L21"/>
    <mergeCell ref="G22:I22"/>
    <mergeCell ref="K22:L22"/>
    <mergeCell ref="G26:I26"/>
    <mergeCell ref="K26:L26"/>
    <mergeCell ref="G27:I27"/>
    <mergeCell ref="G36:I36"/>
    <mergeCell ref="K27:L27"/>
    <mergeCell ref="G28:I28"/>
    <mergeCell ref="K36:L36"/>
    <mergeCell ref="B23:E23"/>
    <mergeCell ref="B26:E27"/>
    <mergeCell ref="G20:I20"/>
    <mergeCell ref="K20:L20"/>
    <mergeCell ref="M26:O27"/>
    <mergeCell ref="P26:R27"/>
    <mergeCell ref="A15:R15"/>
    <mergeCell ref="A16:A19"/>
    <mergeCell ref="B16:E19"/>
    <mergeCell ref="F16:F17"/>
    <mergeCell ref="G16:I19"/>
    <mergeCell ref="J16:J17"/>
    <mergeCell ref="K16:L19"/>
    <mergeCell ref="M16:O16"/>
    <mergeCell ref="P16:R16"/>
    <mergeCell ref="M17:O17"/>
    <mergeCell ref="P17:R17"/>
    <mergeCell ref="M18:O18"/>
    <mergeCell ref="P18:R18"/>
    <mergeCell ref="M19:O19"/>
    <mergeCell ref="P19:R19"/>
    <mergeCell ref="A14:R14"/>
    <mergeCell ref="N1:R1"/>
    <mergeCell ref="I10:M10"/>
    <mergeCell ref="C11:Q11"/>
    <mergeCell ref="A12:R12"/>
    <mergeCell ref="A13:R13"/>
    <mergeCell ref="P23:R23"/>
    <mergeCell ref="B24:E25"/>
    <mergeCell ref="G24:I24"/>
    <mergeCell ref="K24:L24"/>
    <mergeCell ref="M24:O25"/>
    <mergeCell ref="P24:R25"/>
    <mergeCell ref="G25:I25"/>
    <mergeCell ref="K25:L25"/>
    <mergeCell ref="A24:A25"/>
    <mergeCell ref="A26:A27"/>
    <mergeCell ref="G23:I23"/>
    <mergeCell ref="K23:L23"/>
    <mergeCell ref="M23:O23"/>
  </mergeCells>
  <pageMargins left="0.70866141732283472" right="0.19685039370078741" top="0.55118110236220474" bottom="0.35433070866141736" header="0.31496062992125984" footer="0.31496062992125984"/>
  <pageSetup paperSize="9" scale="9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AB268"/>
  <sheetViews>
    <sheetView view="pageBreakPreview" topLeftCell="A16" zoomScaleNormal="100" zoomScaleSheetLayoutView="100" workbookViewId="0">
      <selection activeCell="C24" sqref="C24:K24"/>
    </sheetView>
  </sheetViews>
  <sheetFormatPr defaultColWidth="9.140625" defaultRowHeight="30.75" customHeight="1"/>
  <cols>
    <col min="1" max="1" width="2.140625" style="22" customWidth="1"/>
    <col min="2" max="2" width="3.5703125" style="37" customWidth="1"/>
    <col min="3" max="4" width="7.7109375" style="22" customWidth="1"/>
    <col min="5" max="5" width="8.42578125" style="38" customWidth="1"/>
    <col min="6" max="6" width="8.42578125" style="22" customWidth="1"/>
    <col min="7" max="7" width="8.7109375" style="22" customWidth="1"/>
    <col min="8" max="8" width="8.28515625" style="22" customWidth="1"/>
    <col min="9" max="9" width="8.5703125" style="22" customWidth="1"/>
    <col min="10" max="10" width="6.7109375" style="22" customWidth="1"/>
    <col min="11" max="11" width="8.28515625" style="33" customWidth="1"/>
    <col min="12" max="12" width="12.28515625" style="22" customWidth="1"/>
    <col min="13" max="13" width="15.42578125" style="22" customWidth="1"/>
    <col min="14" max="16" width="4.85546875" style="22" customWidth="1"/>
    <col min="17" max="17" width="10.28515625" style="22" customWidth="1"/>
    <col min="18" max="19" width="9.140625" style="22"/>
    <col min="20" max="20" width="5.28515625" style="22" customWidth="1"/>
    <col min="21" max="21" width="6.28515625" style="22" customWidth="1"/>
    <col min="22" max="16384" width="9.140625" style="22"/>
  </cols>
  <sheetData>
    <row r="2" spans="2:22" ht="30.75" customHeight="1">
      <c r="H2" s="22" t="s">
        <v>57</v>
      </c>
    </row>
    <row r="3" spans="2:22" ht="30.75" customHeight="1">
      <c r="H3" s="22" t="s">
        <v>60</v>
      </c>
    </row>
    <row r="5" spans="2:22" ht="30.75" customHeight="1">
      <c r="B5" s="161"/>
      <c r="C5" s="161"/>
      <c r="D5" s="161"/>
      <c r="E5" s="162"/>
      <c r="F5" s="163" t="s">
        <v>118</v>
      </c>
      <c r="G5" s="161"/>
      <c r="H5" s="161"/>
      <c r="I5" s="161"/>
      <c r="J5" s="161"/>
      <c r="K5" s="163"/>
      <c r="L5" s="161"/>
    </row>
    <row r="6" spans="2:22" ht="30.75" customHeight="1">
      <c r="B6" s="161"/>
      <c r="C6" s="161"/>
      <c r="D6" s="161"/>
      <c r="E6" s="162"/>
      <c r="F6" s="164" t="s">
        <v>119</v>
      </c>
      <c r="G6" s="161"/>
      <c r="H6" s="161"/>
      <c r="I6" s="161"/>
      <c r="J6" s="161"/>
      <c r="K6" s="163"/>
      <c r="L6" s="161"/>
    </row>
    <row r="7" spans="2:22" ht="48.75" customHeight="1">
      <c r="B7" s="488" t="s">
        <v>54</v>
      </c>
      <c r="C7" s="488"/>
      <c r="D7" s="488"/>
      <c r="E7" s="488"/>
      <c r="F7" s="362" t="s">
        <v>129</v>
      </c>
      <c r="G7" s="362"/>
      <c r="H7" s="362"/>
      <c r="I7" s="362"/>
      <c r="J7" s="362"/>
      <c r="K7" s="362"/>
      <c r="L7" s="362"/>
    </row>
    <row r="8" spans="2:22" ht="30.75" customHeight="1">
      <c r="B8" s="488" t="s">
        <v>53</v>
      </c>
      <c r="C8" s="488"/>
      <c r="D8" s="488"/>
      <c r="E8" s="488"/>
      <c r="F8" s="362" t="s">
        <v>59</v>
      </c>
      <c r="G8" s="362"/>
      <c r="H8" s="362"/>
      <c r="I8" s="362"/>
      <c r="J8" s="362"/>
      <c r="K8" s="362"/>
      <c r="L8" s="362"/>
    </row>
    <row r="9" spans="2:22" ht="30.75" customHeight="1">
      <c r="B9" s="488" t="s">
        <v>52</v>
      </c>
      <c r="C9" s="488"/>
      <c r="D9" s="488"/>
      <c r="E9" s="488"/>
      <c r="F9" s="362" t="s">
        <v>51</v>
      </c>
      <c r="G9" s="362"/>
      <c r="H9" s="362"/>
      <c r="I9" s="362"/>
      <c r="J9" s="362"/>
      <c r="K9" s="362"/>
      <c r="L9" s="362"/>
    </row>
    <row r="10" spans="2:22" ht="30.75" customHeight="1">
      <c r="B10" s="488" t="s">
        <v>50</v>
      </c>
      <c r="C10" s="488"/>
      <c r="D10" s="488"/>
      <c r="E10" s="488"/>
      <c r="F10" s="489" t="s">
        <v>49</v>
      </c>
      <c r="G10" s="489"/>
      <c r="H10" s="489"/>
      <c r="I10" s="489"/>
      <c r="J10" s="489"/>
      <c r="K10" s="489"/>
      <c r="L10" s="489"/>
    </row>
    <row r="11" spans="2:22" ht="17.45" customHeight="1" thickBot="1">
      <c r="K11" s="35"/>
    </row>
    <row r="12" spans="2:22" ht="30.75" customHeight="1">
      <c r="B12" s="490">
        <f>B1+1</f>
        <v>1</v>
      </c>
      <c r="C12" s="493" t="s">
        <v>69</v>
      </c>
      <c r="D12" s="494"/>
      <c r="E12" s="494"/>
      <c r="F12" s="494"/>
      <c r="G12" s="494"/>
      <c r="H12" s="494"/>
      <c r="I12" s="494"/>
      <c r="J12" s="494"/>
      <c r="K12" s="494"/>
      <c r="L12" s="495"/>
      <c r="M12" s="33"/>
      <c r="R12" s="31"/>
      <c r="S12" s="31"/>
      <c r="T12" s="31"/>
      <c r="U12" s="31"/>
    </row>
    <row r="13" spans="2:22" ht="30.75" customHeight="1">
      <c r="B13" s="491"/>
      <c r="C13" s="496" t="s">
        <v>31</v>
      </c>
      <c r="D13" s="497"/>
      <c r="E13" s="497"/>
      <c r="F13" s="497"/>
      <c r="G13" s="497"/>
      <c r="H13" s="497"/>
      <c r="I13" s="497"/>
      <c r="J13" s="497"/>
      <c r="K13" s="497"/>
      <c r="L13" s="498"/>
      <c r="M13" s="33"/>
      <c r="R13" s="31"/>
      <c r="S13" s="31"/>
      <c r="T13" s="31"/>
      <c r="U13" s="31"/>
    </row>
    <row r="14" spans="2:22" s="39" customFormat="1" ht="30.75" hidden="1" customHeight="1">
      <c r="B14" s="491"/>
      <c r="C14" s="499" t="s">
        <v>62</v>
      </c>
      <c r="D14" s="500"/>
      <c r="E14" s="500"/>
      <c r="F14" s="500"/>
      <c r="G14" s="500"/>
      <c r="H14" s="500"/>
      <c r="I14" s="500"/>
      <c r="J14" s="500"/>
      <c r="K14" s="500"/>
      <c r="L14" s="501"/>
      <c r="M14" s="510"/>
      <c r="N14" s="511"/>
      <c r="O14" s="511"/>
      <c r="P14" s="511"/>
      <c r="Q14" s="511"/>
      <c r="R14" s="511"/>
      <c r="S14" s="511"/>
      <c r="T14" s="511"/>
      <c r="U14" s="511"/>
      <c r="V14" s="512"/>
    </row>
    <row r="15" spans="2:22" s="47" customFormat="1" ht="30.75" customHeight="1">
      <c r="B15" s="491"/>
      <c r="C15" s="513" t="s">
        <v>63</v>
      </c>
      <c r="D15" s="514"/>
      <c r="E15" s="515"/>
      <c r="F15" s="40"/>
      <c r="G15" s="41" t="s">
        <v>33</v>
      </c>
      <c r="H15" s="42">
        <v>19</v>
      </c>
      <c r="I15" s="43" t="s">
        <v>32</v>
      </c>
      <c r="J15" s="44">
        <v>190</v>
      </c>
      <c r="K15" s="519" t="s">
        <v>29</v>
      </c>
      <c r="L15" s="521" t="e">
        <f>ROUND(H15+(H16-H15)/(J16-J15)*(D17-J15),1)</f>
        <v>#REF!</v>
      </c>
      <c r="M15" s="523">
        <f>ROUND(8.4+(9-8.4)/(50-45)*(47.1-45),1)</f>
        <v>8.6999999999999993</v>
      </c>
      <c r="N15" s="393"/>
      <c r="O15" s="393"/>
      <c r="P15" s="393"/>
      <c r="Q15" s="394"/>
      <c r="R15" s="46"/>
      <c r="S15" s="46"/>
      <c r="T15" s="46"/>
      <c r="U15" s="46"/>
    </row>
    <row r="16" spans="2:22" s="47" customFormat="1" ht="30.75" customHeight="1">
      <c r="B16" s="491"/>
      <c r="C16" s="516"/>
      <c r="D16" s="517"/>
      <c r="E16" s="518"/>
      <c r="F16" s="40"/>
      <c r="G16" s="48" t="s">
        <v>35</v>
      </c>
      <c r="H16" s="42">
        <v>20</v>
      </c>
      <c r="I16" s="48" t="s">
        <v>34</v>
      </c>
      <c r="J16" s="44">
        <v>220</v>
      </c>
      <c r="K16" s="520"/>
      <c r="L16" s="522"/>
      <c r="M16" s="524"/>
      <c r="N16" s="525"/>
      <c r="O16" s="525"/>
      <c r="P16" s="525"/>
      <c r="Q16" s="526"/>
      <c r="R16" s="46"/>
      <c r="S16" s="46"/>
      <c r="T16" s="46"/>
      <c r="U16" s="46"/>
    </row>
    <row r="17" spans="2:28" s="47" customFormat="1" ht="30.75" customHeight="1">
      <c r="B17" s="491"/>
      <c r="C17" s="49"/>
      <c r="D17" s="50" t="e">
        <f>'исполн смета № 1'!L79+#REF!+#REF!+#REF!+#REF!+#REF!+#REF!</f>
        <v>#REF!</v>
      </c>
      <c r="E17" s="51"/>
      <c r="F17" s="365" t="s">
        <v>64</v>
      </c>
      <c r="G17" s="366"/>
      <c r="H17" s="366"/>
      <c r="I17" s="366"/>
      <c r="J17" s="52" t="s">
        <v>65</v>
      </c>
      <c r="K17" s="53">
        <v>1</v>
      </c>
      <c r="L17" s="54"/>
      <c r="M17" s="486"/>
      <c r="N17" s="487"/>
      <c r="O17" s="487"/>
      <c r="P17" s="487"/>
      <c r="Q17" s="487"/>
      <c r="R17" s="487"/>
      <c r="S17" s="56"/>
      <c r="T17" s="46"/>
      <c r="U17" s="46"/>
    </row>
    <row r="18" spans="2:28" ht="30.75" customHeight="1">
      <c r="B18" s="491"/>
      <c r="C18" s="30"/>
      <c r="D18" s="57" t="s">
        <v>66</v>
      </c>
      <c r="E18" s="30"/>
      <c r="F18" s="502" t="s">
        <v>70</v>
      </c>
      <c r="G18" s="503"/>
      <c r="H18" s="503"/>
      <c r="I18" s="503"/>
      <c r="J18" s="504"/>
      <c r="K18" s="32"/>
      <c r="L18" s="508" t="e">
        <f>ROUND(L15*K17,2)</f>
        <v>#REF!</v>
      </c>
      <c r="M18" s="58"/>
      <c r="N18" s="59"/>
      <c r="O18" s="59"/>
      <c r="P18" s="59"/>
      <c r="Q18" s="59"/>
      <c r="R18" s="59"/>
      <c r="S18" s="31"/>
      <c r="T18" s="31"/>
      <c r="U18" s="31"/>
    </row>
    <row r="19" spans="2:28" ht="30.75" customHeight="1">
      <c r="B19" s="492"/>
      <c r="C19" s="30"/>
      <c r="D19" s="60"/>
      <c r="E19" s="30"/>
      <c r="F19" s="505"/>
      <c r="G19" s="506"/>
      <c r="H19" s="506"/>
      <c r="I19" s="506"/>
      <c r="J19" s="507"/>
      <c r="K19" s="29"/>
      <c r="L19" s="509"/>
      <c r="M19" s="33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</row>
    <row r="20" spans="2:28" ht="30.75" customHeight="1">
      <c r="B20" s="61">
        <f>B12+1</f>
        <v>2</v>
      </c>
      <c r="C20" s="471" t="s">
        <v>71</v>
      </c>
      <c r="D20" s="472"/>
      <c r="E20" s="472"/>
      <c r="F20" s="472"/>
      <c r="G20" s="472"/>
      <c r="H20" s="472"/>
      <c r="I20" s="472"/>
      <c r="J20" s="473"/>
      <c r="K20" s="34"/>
      <c r="L20" s="62" t="e">
        <f>L18</f>
        <v>#REF!</v>
      </c>
      <c r="M20" s="33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</row>
    <row r="21" spans="2:28" ht="45" customHeight="1">
      <c r="B21" s="26">
        <f>B20+1</f>
        <v>3</v>
      </c>
      <c r="C21" s="474" t="s">
        <v>68</v>
      </c>
      <c r="D21" s="475"/>
      <c r="E21" s="475"/>
      <c r="F21" s="476"/>
      <c r="G21" s="476"/>
      <c r="H21" s="476"/>
      <c r="I21" s="476"/>
      <c r="J21" s="477"/>
      <c r="K21" s="63">
        <v>189.71</v>
      </c>
      <c r="L21" s="64"/>
      <c r="M21" s="478"/>
      <c r="N21" s="478"/>
      <c r="O21" s="478"/>
      <c r="P21" s="478"/>
      <c r="Q21" s="478"/>
      <c r="R21" s="478"/>
      <c r="S21" s="478"/>
      <c r="T21" s="478"/>
      <c r="U21" s="479"/>
    </row>
    <row r="22" spans="2:28" ht="64.5" customHeight="1">
      <c r="B22" s="26">
        <f t="shared" ref="B22:B27" si="0">B21+1</f>
        <v>4</v>
      </c>
      <c r="C22" s="480" t="s">
        <v>72</v>
      </c>
      <c r="D22" s="481"/>
      <c r="E22" s="481"/>
      <c r="F22" s="482"/>
      <c r="G22" s="482"/>
      <c r="H22" s="482"/>
      <c r="I22" s="482"/>
      <c r="J22" s="483"/>
      <c r="K22" s="65">
        <v>1.145</v>
      </c>
      <c r="L22" s="25"/>
      <c r="M22" s="478"/>
      <c r="N22" s="478"/>
      <c r="O22" s="478"/>
      <c r="P22" s="478"/>
      <c r="Q22" s="478"/>
      <c r="R22" s="478"/>
      <c r="S22" s="478"/>
      <c r="T22" s="478"/>
      <c r="U22" s="479"/>
    </row>
    <row r="23" spans="2:28" ht="38.25" customHeight="1">
      <c r="B23" s="26">
        <f t="shared" si="0"/>
        <v>5</v>
      </c>
      <c r="C23" s="365" t="s">
        <v>135</v>
      </c>
      <c r="D23" s="366"/>
      <c r="E23" s="366"/>
      <c r="F23" s="367"/>
      <c r="G23" s="367"/>
      <c r="H23" s="367"/>
      <c r="I23" s="367"/>
      <c r="J23" s="368"/>
      <c r="K23" s="66">
        <v>1.0431999999999999</v>
      </c>
      <c r="L23" s="25"/>
      <c r="M23" s="484" t="s">
        <v>67</v>
      </c>
      <c r="N23" s="485"/>
      <c r="O23" s="485"/>
      <c r="P23" s="485"/>
      <c r="Q23" s="485"/>
      <c r="R23" s="67"/>
      <c r="S23" s="67"/>
      <c r="T23" s="67"/>
      <c r="U23" s="67"/>
    </row>
    <row r="24" spans="2:28" ht="48" customHeight="1">
      <c r="B24" s="26">
        <f t="shared" si="0"/>
        <v>6</v>
      </c>
      <c r="C24" s="462" t="s">
        <v>83</v>
      </c>
      <c r="D24" s="463"/>
      <c r="E24" s="463"/>
      <c r="F24" s="463"/>
      <c r="G24" s="463"/>
      <c r="H24" s="463"/>
      <c r="I24" s="463"/>
      <c r="J24" s="463"/>
      <c r="K24" s="464"/>
      <c r="L24" s="68" t="e">
        <f>ROUND(L20*K21*K22*K23,2)</f>
        <v>#REF!</v>
      </c>
      <c r="M24" s="69"/>
      <c r="N24" s="69"/>
      <c r="O24" s="69"/>
      <c r="P24" s="69"/>
      <c r="Q24" s="69"/>
      <c r="R24" s="69"/>
    </row>
    <row r="25" spans="2:28" ht="30.75" customHeight="1">
      <c r="B25" s="26">
        <f t="shared" si="0"/>
        <v>7</v>
      </c>
      <c r="C25" s="465" t="s">
        <v>84</v>
      </c>
      <c r="D25" s="466"/>
      <c r="E25" s="466"/>
      <c r="F25" s="466"/>
      <c r="G25" s="466"/>
      <c r="H25" s="466"/>
      <c r="I25" s="466"/>
      <c r="J25" s="466"/>
      <c r="K25" s="467"/>
      <c r="L25" s="68" t="e">
        <f>ROUND(L24/100*20,2)</f>
        <v>#REF!</v>
      </c>
      <c r="M25" s="69"/>
      <c r="N25" s="69"/>
      <c r="O25" s="69"/>
      <c r="P25" s="69"/>
      <c r="Q25" s="69"/>
      <c r="R25" s="69"/>
    </row>
    <row r="26" spans="2:28" s="47" customFormat="1" ht="30.75" customHeight="1">
      <c r="B26" s="24">
        <f t="shared" si="0"/>
        <v>8</v>
      </c>
      <c r="C26" s="376" t="s">
        <v>85</v>
      </c>
      <c r="D26" s="377"/>
      <c r="E26" s="377"/>
      <c r="F26" s="377"/>
      <c r="G26" s="377"/>
      <c r="H26" s="377"/>
      <c r="I26" s="377"/>
      <c r="J26" s="377"/>
      <c r="K26" s="378"/>
      <c r="L26" s="70" t="e">
        <f>L24+L25</f>
        <v>#REF!</v>
      </c>
      <c r="M26" s="71" t="e">
        <f>ROUND(L26/1000,3)</f>
        <v>#REF!</v>
      </c>
      <c r="N26" s="71"/>
      <c r="O26" s="71"/>
      <c r="P26" s="71"/>
      <c r="Q26" s="71"/>
      <c r="R26" s="71"/>
    </row>
    <row r="27" spans="2:28" s="47" customFormat="1" ht="30.75" customHeight="1" thickBot="1">
      <c r="B27" s="72">
        <f t="shared" si="0"/>
        <v>9</v>
      </c>
      <c r="C27" s="468" t="s">
        <v>134</v>
      </c>
      <c r="D27" s="469"/>
      <c r="E27" s="469"/>
      <c r="F27" s="469"/>
      <c r="G27" s="469"/>
      <c r="H27" s="469"/>
      <c r="I27" s="469"/>
      <c r="J27" s="469"/>
      <c r="K27" s="469"/>
      <c r="L27" s="470"/>
    </row>
    <row r="28" spans="2:28" ht="15" customHeight="1">
      <c r="B28" s="73"/>
      <c r="C28" s="74"/>
      <c r="D28" s="74"/>
      <c r="E28" s="75"/>
      <c r="F28" s="76"/>
      <c r="G28" s="74"/>
      <c r="H28" s="74"/>
      <c r="I28" s="74"/>
      <c r="J28" s="74"/>
      <c r="K28" s="74"/>
      <c r="L28" s="74"/>
      <c r="M28" s="77"/>
      <c r="N28" s="77"/>
      <c r="O28" s="77"/>
    </row>
    <row r="29" spans="2:28" s="37" customFormat="1" ht="30" customHeight="1">
      <c r="B29" s="73"/>
      <c r="C29" s="165" t="s">
        <v>19</v>
      </c>
      <c r="D29" s="165"/>
      <c r="E29" s="166"/>
      <c r="F29" s="161"/>
      <c r="G29" s="166" t="s">
        <v>18</v>
      </c>
      <c r="H29" s="165"/>
      <c r="I29" s="167"/>
      <c r="J29" s="168"/>
      <c r="K29" s="165"/>
      <c r="L29" s="165"/>
    </row>
    <row r="30" spans="2:28" s="37" customFormat="1" ht="30.75" hidden="1" customHeight="1">
      <c r="B30" s="73"/>
      <c r="C30" s="165"/>
      <c r="D30" s="165"/>
      <c r="E30" s="165"/>
      <c r="F30" s="161"/>
      <c r="G30" s="165"/>
      <c r="H30" s="165"/>
      <c r="I30" s="165"/>
      <c r="J30" s="165"/>
      <c r="K30" s="165"/>
      <c r="L30" s="165"/>
    </row>
    <row r="31" spans="2:28" s="37" customFormat="1" ht="30.75" customHeight="1">
      <c r="B31" s="73"/>
      <c r="C31" s="165" t="s">
        <v>17</v>
      </c>
      <c r="D31" s="165"/>
      <c r="E31" s="165"/>
      <c r="F31" s="161"/>
      <c r="G31" s="165" t="s">
        <v>16</v>
      </c>
      <c r="H31" s="165"/>
      <c r="I31" s="165"/>
      <c r="J31" s="169"/>
      <c r="K31" s="165"/>
      <c r="L31" s="165"/>
    </row>
    <row r="32" spans="2:28" s="37" customFormat="1" ht="30.75" customHeight="1">
      <c r="B32" s="73"/>
      <c r="C32" s="78"/>
      <c r="D32" s="78"/>
      <c r="E32" s="78"/>
      <c r="G32" s="78"/>
      <c r="H32" s="78"/>
      <c r="I32" s="78"/>
      <c r="J32" s="79"/>
      <c r="K32" s="78"/>
      <c r="L32" s="78"/>
      <c r="M32" s="78"/>
      <c r="N32" s="78"/>
      <c r="O32" s="78"/>
    </row>
    <row r="33" spans="2:12" s="17" customFormat="1" ht="30.75" customHeight="1">
      <c r="B33" s="19"/>
      <c r="E33" s="18"/>
      <c r="K33" s="36"/>
    </row>
    <row r="35" spans="2:12" ht="30.75" customHeight="1">
      <c r="B35" s="73"/>
      <c r="C35" s="77"/>
      <c r="D35" s="77"/>
      <c r="E35" s="77"/>
      <c r="F35" s="77"/>
      <c r="G35" s="77"/>
      <c r="H35" s="77"/>
      <c r="I35" s="77"/>
      <c r="J35" s="77"/>
      <c r="K35" s="77"/>
      <c r="L35" s="77"/>
    </row>
    <row r="36" spans="2:12" ht="30.75" customHeight="1">
      <c r="B36" s="73"/>
      <c r="C36" s="74"/>
      <c r="D36" s="74"/>
      <c r="E36" s="75"/>
      <c r="F36" s="74"/>
      <c r="G36" s="74"/>
      <c r="H36" s="74"/>
      <c r="I36" s="74"/>
      <c r="J36" s="74"/>
      <c r="K36" s="74"/>
      <c r="L36" s="74"/>
    </row>
    <row r="37" spans="2:12" ht="30.75" customHeight="1">
      <c r="B37" s="73"/>
      <c r="C37" s="74"/>
      <c r="D37" s="74"/>
      <c r="E37" s="75"/>
      <c r="F37" s="74"/>
      <c r="G37" s="74"/>
      <c r="H37" s="74"/>
      <c r="I37" s="74"/>
      <c r="J37" s="74"/>
      <c r="K37" s="74"/>
      <c r="L37" s="74"/>
    </row>
    <row r="38" spans="2:12" ht="30.75" customHeight="1">
      <c r="B38" s="73"/>
      <c r="C38" s="74"/>
      <c r="D38" s="74"/>
      <c r="E38" s="75"/>
      <c r="F38" s="74"/>
      <c r="G38" s="74"/>
      <c r="H38" s="74"/>
      <c r="I38" s="74"/>
      <c r="J38" s="74"/>
      <c r="K38" s="74"/>
      <c r="L38" s="74"/>
    </row>
    <row r="39" spans="2:12" ht="30.75" customHeight="1">
      <c r="B39" s="73"/>
      <c r="C39" s="74"/>
      <c r="D39" s="74"/>
      <c r="E39" s="75"/>
      <c r="F39" s="74"/>
      <c r="G39" s="74"/>
      <c r="H39" s="74"/>
      <c r="I39" s="74"/>
      <c r="J39" s="74"/>
      <c r="K39" s="74"/>
      <c r="L39" s="74"/>
    </row>
    <row r="40" spans="2:12" ht="30.75" customHeight="1">
      <c r="B40" s="73"/>
      <c r="C40" s="74"/>
      <c r="D40" s="74"/>
      <c r="E40" s="75"/>
      <c r="F40" s="74"/>
      <c r="G40" s="74"/>
      <c r="H40" s="74"/>
      <c r="I40" s="74"/>
      <c r="J40" s="74"/>
      <c r="K40" s="74"/>
      <c r="L40" s="74"/>
    </row>
    <row r="41" spans="2:12" ht="30.75" customHeight="1">
      <c r="B41" s="73"/>
      <c r="C41" s="74"/>
      <c r="D41" s="74"/>
      <c r="E41" s="75"/>
      <c r="F41" s="74"/>
      <c r="G41" s="74"/>
      <c r="H41" s="74"/>
      <c r="I41" s="74"/>
      <c r="J41" s="74"/>
      <c r="K41" s="74"/>
      <c r="L41" s="74"/>
    </row>
    <row r="42" spans="2:12" ht="30.75" customHeight="1">
      <c r="B42" s="73"/>
      <c r="C42" s="74"/>
      <c r="D42" s="74"/>
      <c r="E42" s="75"/>
      <c r="F42" s="74"/>
      <c r="G42" s="74"/>
      <c r="H42" s="74"/>
      <c r="I42" s="74"/>
      <c r="J42" s="74"/>
      <c r="K42" s="74"/>
      <c r="L42" s="74"/>
    </row>
    <row r="43" spans="2:12" ht="30.75" customHeight="1">
      <c r="B43" s="73"/>
      <c r="C43" s="74"/>
      <c r="D43" s="74"/>
      <c r="E43" s="75"/>
      <c r="F43" s="74"/>
      <c r="G43" s="74"/>
      <c r="H43" s="74"/>
      <c r="I43" s="74"/>
      <c r="J43" s="74"/>
      <c r="K43" s="74"/>
      <c r="L43" s="74"/>
    </row>
    <row r="44" spans="2:12" ht="30.75" customHeight="1">
      <c r="B44" s="73"/>
      <c r="C44" s="74"/>
      <c r="D44" s="74"/>
      <c r="E44" s="75"/>
      <c r="F44" s="74"/>
      <c r="G44" s="74"/>
      <c r="H44" s="74"/>
      <c r="I44" s="74"/>
      <c r="J44" s="74"/>
      <c r="K44" s="74"/>
      <c r="L44" s="74"/>
    </row>
    <row r="45" spans="2:12" ht="30.75" customHeight="1">
      <c r="B45" s="73"/>
      <c r="C45" s="74"/>
      <c r="D45" s="74"/>
      <c r="E45" s="75"/>
      <c r="F45" s="74"/>
      <c r="G45" s="74"/>
      <c r="H45" s="74"/>
      <c r="I45" s="74"/>
      <c r="J45" s="74"/>
      <c r="K45" s="74"/>
      <c r="L45" s="74"/>
    </row>
    <row r="46" spans="2:12" ht="30.75" customHeight="1">
      <c r="B46" s="73"/>
      <c r="C46" s="74"/>
      <c r="D46" s="74"/>
      <c r="E46" s="75"/>
      <c r="F46" s="74"/>
      <c r="G46" s="74"/>
      <c r="H46" s="74"/>
      <c r="I46" s="74"/>
      <c r="J46" s="74"/>
      <c r="K46" s="74"/>
      <c r="L46" s="74"/>
    </row>
    <row r="47" spans="2:12" ht="30.75" customHeight="1">
      <c r="B47" s="73"/>
      <c r="C47" s="74"/>
      <c r="D47" s="74"/>
      <c r="E47" s="75"/>
      <c r="F47" s="74"/>
      <c r="G47" s="74"/>
      <c r="H47" s="74"/>
      <c r="I47" s="74"/>
      <c r="J47" s="74"/>
      <c r="K47" s="74"/>
      <c r="L47" s="74"/>
    </row>
    <row r="48" spans="2:12" ht="30.75" customHeight="1">
      <c r="B48" s="73"/>
      <c r="C48" s="74"/>
      <c r="D48" s="74"/>
      <c r="E48" s="75"/>
      <c r="F48" s="74"/>
      <c r="G48" s="74"/>
      <c r="H48" s="74"/>
      <c r="I48" s="74"/>
      <c r="J48" s="74"/>
      <c r="K48" s="74"/>
      <c r="L48" s="74"/>
    </row>
    <row r="49" spans="2:12" ht="30.75" customHeight="1">
      <c r="B49" s="73"/>
      <c r="C49" s="74"/>
      <c r="D49" s="74"/>
      <c r="E49" s="75"/>
      <c r="F49" s="74"/>
      <c r="G49" s="74"/>
      <c r="H49" s="74"/>
      <c r="I49" s="74"/>
      <c r="J49" s="74"/>
      <c r="K49" s="74"/>
      <c r="L49" s="74"/>
    </row>
    <row r="50" spans="2:12" ht="30.75" customHeight="1">
      <c r="B50" s="73"/>
      <c r="C50" s="74"/>
      <c r="D50" s="74"/>
      <c r="E50" s="75"/>
      <c r="F50" s="74"/>
      <c r="G50" s="74"/>
      <c r="H50" s="74"/>
      <c r="I50" s="74"/>
      <c r="J50" s="74"/>
      <c r="K50" s="74"/>
      <c r="L50" s="74"/>
    </row>
    <row r="51" spans="2:12" ht="30.75" customHeight="1">
      <c r="B51" s="73"/>
      <c r="C51" s="74"/>
      <c r="D51" s="74"/>
      <c r="E51" s="75"/>
      <c r="F51" s="74"/>
      <c r="G51" s="74"/>
      <c r="H51" s="74"/>
      <c r="I51" s="74"/>
      <c r="J51" s="74"/>
      <c r="K51" s="74"/>
      <c r="L51" s="74"/>
    </row>
    <row r="52" spans="2:12" ht="30.75" customHeight="1">
      <c r="B52" s="73"/>
      <c r="C52" s="74"/>
      <c r="D52" s="74"/>
      <c r="E52" s="75"/>
      <c r="F52" s="74"/>
      <c r="G52" s="74"/>
      <c r="H52" s="74"/>
      <c r="I52" s="74"/>
      <c r="J52" s="74"/>
      <c r="K52" s="74"/>
      <c r="L52" s="74"/>
    </row>
    <row r="53" spans="2:12" ht="30.75" customHeight="1">
      <c r="B53" s="73"/>
      <c r="C53" s="74"/>
      <c r="D53" s="74"/>
      <c r="E53" s="75"/>
      <c r="F53" s="74"/>
      <c r="G53" s="74"/>
      <c r="H53" s="74"/>
      <c r="I53" s="74"/>
      <c r="J53" s="74"/>
      <c r="K53" s="74"/>
      <c r="L53" s="74"/>
    </row>
    <row r="54" spans="2:12" ht="30.75" customHeight="1">
      <c r="B54" s="73"/>
      <c r="C54" s="74"/>
      <c r="D54" s="74"/>
      <c r="E54" s="75"/>
      <c r="F54" s="74"/>
      <c r="G54" s="74"/>
      <c r="H54" s="74"/>
      <c r="I54" s="74"/>
      <c r="J54" s="74"/>
      <c r="K54" s="74"/>
      <c r="L54" s="74"/>
    </row>
    <row r="55" spans="2:12" ht="30.75" customHeight="1">
      <c r="B55" s="73"/>
      <c r="C55" s="74"/>
      <c r="D55" s="74"/>
      <c r="E55" s="75"/>
      <c r="F55" s="74"/>
      <c r="G55" s="74"/>
      <c r="H55" s="74"/>
      <c r="I55" s="74"/>
      <c r="J55" s="74"/>
      <c r="K55" s="74"/>
      <c r="L55" s="74"/>
    </row>
    <row r="56" spans="2:12" ht="30.75" customHeight="1">
      <c r="B56" s="73"/>
      <c r="C56" s="74"/>
      <c r="D56" s="74"/>
      <c r="E56" s="75"/>
      <c r="F56" s="74"/>
      <c r="G56" s="74"/>
      <c r="H56" s="74"/>
      <c r="I56" s="74"/>
      <c r="J56" s="74"/>
      <c r="K56" s="74"/>
      <c r="L56" s="74"/>
    </row>
    <row r="57" spans="2:12" ht="30.75" customHeight="1">
      <c r="B57" s="73"/>
      <c r="C57" s="74"/>
      <c r="D57" s="74"/>
      <c r="E57" s="75"/>
      <c r="F57" s="74"/>
      <c r="G57" s="74"/>
      <c r="H57" s="74"/>
      <c r="I57" s="74"/>
      <c r="J57" s="74"/>
      <c r="K57" s="74"/>
      <c r="L57" s="74"/>
    </row>
    <row r="58" spans="2:12" ht="30.75" customHeight="1">
      <c r="B58" s="73"/>
      <c r="C58" s="74"/>
      <c r="D58" s="74"/>
      <c r="E58" s="75"/>
      <c r="F58" s="74"/>
      <c r="G58" s="74"/>
      <c r="H58" s="74"/>
      <c r="I58" s="74"/>
      <c r="J58" s="74"/>
      <c r="K58" s="74"/>
      <c r="L58" s="74"/>
    </row>
    <row r="59" spans="2:12" ht="30.75" customHeight="1">
      <c r="B59" s="73"/>
      <c r="C59" s="74"/>
      <c r="D59" s="74"/>
      <c r="E59" s="75"/>
      <c r="F59" s="74"/>
      <c r="G59" s="74"/>
      <c r="H59" s="74"/>
      <c r="I59" s="74"/>
      <c r="J59" s="74"/>
      <c r="K59" s="74"/>
      <c r="L59" s="74"/>
    </row>
    <row r="60" spans="2:12" ht="30.75" customHeight="1">
      <c r="B60" s="73"/>
      <c r="C60" s="74"/>
      <c r="D60" s="74"/>
      <c r="E60" s="75"/>
      <c r="F60" s="74"/>
      <c r="G60" s="74"/>
      <c r="H60" s="74"/>
      <c r="I60" s="74"/>
      <c r="J60" s="74"/>
      <c r="K60" s="74"/>
      <c r="L60" s="74"/>
    </row>
    <row r="61" spans="2:12" ht="30.75" customHeight="1">
      <c r="B61" s="73"/>
      <c r="C61" s="74"/>
      <c r="D61" s="74"/>
      <c r="E61" s="75"/>
      <c r="F61" s="74"/>
      <c r="G61" s="74"/>
      <c r="H61" s="74"/>
      <c r="I61" s="74"/>
      <c r="J61" s="74"/>
      <c r="K61" s="74"/>
      <c r="L61" s="74"/>
    </row>
    <row r="62" spans="2:12" ht="30.75" customHeight="1">
      <c r="B62" s="73"/>
      <c r="C62" s="74"/>
      <c r="D62" s="74"/>
      <c r="E62" s="75"/>
      <c r="F62" s="74"/>
      <c r="G62" s="74"/>
      <c r="H62" s="74"/>
      <c r="I62" s="74"/>
      <c r="J62" s="74"/>
      <c r="K62" s="74"/>
      <c r="L62" s="74"/>
    </row>
    <row r="63" spans="2:12" ht="30.75" customHeight="1">
      <c r="B63" s="73"/>
      <c r="C63" s="74"/>
      <c r="D63" s="74"/>
      <c r="E63" s="75"/>
      <c r="F63" s="74"/>
      <c r="G63" s="74"/>
      <c r="H63" s="74"/>
      <c r="I63" s="74"/>
      <c r="J63" s="74"/>
      <c r="K63" s="74"/>
      <c r="L63" s="74"/>
    </row>
    <row r="64" spans="2:12" ht="30.75" customHeight="1">
      <c r="B64" s="73"/>
      <c r="C64" s="74"/>
      <c r="D64" s="74"/>
      <c r="E64" s="75"/>
      <c r="F64" s="74"/>
      <c r="G64" s="74"/>
      <c r="H64" s="74"/>
      <c r="I64" s="74"/>
      <c r="J64" s="74"/>
      <c r="K64" s="74"/>
      <c r="L64" s="74"/>
    </row>
    <row r="65" spans="2:12" ht="30.75" customHeight="1">
      <c r="B65" s="73"/>
      <c r="C65" s="74"/>
      <c r="D65" s="74"/>
      <c r="E65" s="75"/>
      <c r="F65" s="74"/>
      <c r="G65" s="74"/>
      <c r="H65" s="74"/>
      <c r="I65" s="74"/>
      <c r="J65" s="74"/>
      <c r="K65" s="74"/>
      <c r="L65" s="74"/>
    </row>
    <row r="66" spans="2:12" ht="30.75" customHeight="1">
      <c r="B66" s="73"/>
      <c r="C66" s="74"/>
      <c r="D66" s="74"/>
      <c r="E66" s="75"/>
      <c r="F66" s="74"/>
      <c r="G66" s="74"/>
      <c r="H66" s="74"/>
      <c r="I66" s="74"/>
      <c r="J66" s="74"/>
      <c r="K66" s="74"/>
      <c r="L66" s="74"/>
    </row>
    <row r="67" spans="2:12" ht="30.75" customHeight="1">
      <c r="B67" s="73"/>
      <c r="C67" s="74"/>
      <c r="D67" s="74"/>
      <c r="E67" s="75"/>
      <c r="F67" s="74"/>
      <c r="G67" s="74"/>
      <c r="H67" s="74"/>
      <c r="I67" s="74"/>
      <c r="J67" s="74"/>
      <c r="K67" s="74"/>
      <c r="L67" s="74"/>
    </row>
    <row r="68" spans="2:12" ht="30.75" customHeight="1">
      <c r="B68" s="73"/>
      <c r="C68" s="74"/>
      <c r="D68" s="74"/>
      <c r="E68" s="75"/>
      <c r="F68" s="74"/>
      <c r="G68" s="74"/>
      <c r="H68" s="74"/>
      <c r="I68" s="74"/>
      <c r="J68" s="74"/>
      <c r="K68" s="74"/>
      <c r="L68" s="74"/>
    </row>
    <row r="69" spans="2:12" ht="30.75" customHeight="1">
      <c r="B69" s="73"/>
      <c r="C69" s="74"/>
      <c r="D69" s="74"/>
      <c r="E69" s="75"/>
      <c r="F69" s="74"/>
      <c r="G69" s="74"/>
      <c r="H69" s="74"/>
      <c r="I69" s="74"/>
      <c r="J69" s="74"/>
      <c r="K69" s="74"/>
      <c r="L69" s="74"/>
    </row>
    <row r="70" spans="2:12" ht="30.75" customHeight="1">
      <c r="B70" s="73"/>
      <c r="C70" s="74"/>
      <c r="D70" s="74"/>
      <c r="E70" s="75"/>
      <c r="F70" s="74"/>
      <c r="G70" s="74"/>
      <c r="H70" s="74"/>
      <c r="I70" s="74"/>
      <c r="J70" s="74"/>
      <c r="K70" s="74"/>
      <c r="L70" s="74"/>
    </row>
    <row r="71" spans="2:12" ht="30.75" customHeight="1">
      <c r="B71" s="73"/>
      <c r="C71" s="74"/>
      <c r="D71" s="74"/>
      <c r="E71" s="75"/>
      <c r="F71" s="74"/>
      <c r="G71" s="74"/>
      <c r="H71" s="74"/>
      <c r="I71" s="74"/>
      <c r="J71" s="74"/>
      <c r="K71" s="74"/>
      <c r="L71" s="74"/>
    </row>
    <row r="72" spans="2:12" ht="30.75" customHeight="1">
      <c r="B72" s="73"/>
      <c r="C72" s="74"/>
      <c r="D72" s="74"/>
      <c r="E72" s="75"/>
      <c r="F72" s="74"/>
      <c r="G72" s="74"/>
      <c r="H72" s="74"/>
      <c r="I72" s="74"/>
      <c r="J72" s="74"/>
      <c r="K72" s="74"/>
      <c r="L72" s="74"/>
    </row>
    <row r="73" spans="2:12" ht="30.75" customHeight="1">
      <c r="B73" s="73"/>
      <c r="C73" s="74"/>
      <c r="D73" s="74"/>
      <c r="E73" s="75"/>
      <c r="F73" s="74"/>
      <c r="G73" s="74"/>
      <c r="H73" s="74"/>
      <c r="I73" s="74"/>
      <c r="J73" s="74"/>
      <c r="K73" s="74"/>
      <c r="L73" s="74"/>
    </row>
    <row r="74" spans="2:12" ht="30.75" customHeight="1">
      <c r="B74" s="73"/>
      <c r="C74" s="74"/>
      <c r="D74" s="74"/>
      <c r="E74" s="75"/>
      <c r="F74" s="74"/>
      <c r="G74" s="74"/>
      <c r="H74" s="74"/>
      <c r="I74" s="74"/>
      <c r="J74" s="74"/>
      <c r="K74" s="74"/>
      <c r="L74" s="74"/>
    </row>
    <row r="75" spans="2:12" ht="30.75" customHeight="1">
      <c r="B75" s="73"/>
      <c r="C75" s="74"/>
      <c r="D75" s="74"/>
      <c r="E75" s="75"/>
      <c r="F75" s="74"/>
      <c r="G75" s="74"/>
      <c r="H75" s="74"/>
      <c r="I75" s="74"/>
      <c r="J75" s="74"/>
      <c r="K75" s="74"/>
      <c r="L75" s="74"/>
    </row>
    <row r="76" spans="2:12" ht="30.75" customHeight="1">
      <c r="B76" s="73"/>
      <c r="C76" s="74"/>
      <c r="D76" s="74"/>
      <c r="E76" s="75"/>
      <c r="F76" s="74"/>
      <c r="G76" s="74"/>
      <c r="H76" s="74"/>
      <c r="I76" s="74"/>
      <c r="J76" s="74"/>
      <c r="K76" s="74"/>
      <c r="L76" s="74"/>
    </row>
    <row r="77" spans="2:12" ht="30.75" customHeight="1">
      <c r="B77" s="73"/>
      <c r="C77" s="74"/>
      <c r="D77" s="74"/>
      <c r="E77" s="75"/>
      <c r="F77" s="74"/>
      <c r="G77" s="74"/>
      <c r="H77" s="74"/>
      <c r="I77" s="74"/>
      <c r="J77" s="74"/>
      <c r="K77" s="74"/>
      <c r="L77" s="74"/>
    </row>
    <row r="78" spans="2:12" ht="30.75" customHeight="1">
      <c r="B78" s="73"/>
      <c r="C78" s="74"/>
      <c r="D78" s="74"/>
      <c r="E78" s="75"/>
      <c r="F78" s="74"/>
      <c r="G78" s="74"/>
      <c r="H78" s="74"/>
      <c r="I78" s="74"/>
      <c r="J78" s="74"/>
      <c r="K78" s="74"/>
      <c r="L78" s="74"/>
    </row>
    <row r="79" spans="2:12" ht="30.75" customHeight="1">
      <c r="B79" s="73"/>
      <c r="C79" s="74"/>
      <c r="D79" s="74"/>
      <c r="E79" s="75"/>
      <c r="F79" s="74"/>
      <c r="G79" s="74"/>
      <c r="H79" s="74"/>
      <c r="I79" s="74"/>
      <c r="J79" s="74"/>
      <c r="K79" s="74"/>
      <c r="L79" s="74"/>
    </row>
    <row r="80" spans="2:12" ht="30.75" customHeight="1">
      <c r="B80" s="73"/>
      <c r="C80" s="74"/>
      <c r="D80" s="74"/>
      <c r="E80" s="75"/>
      <c r="F80" s="74"/>
      <c r="G80" s="74"/>
      <c r="H80" s="74"/>
      <c r="I80" s="74"/>
      <c r="J80" s="74"/>
      <c r="K80" s="74"/>
      <c r="L80" s="74"/>
    </row>
    <row r="81" spans="2:12" ht="30.75" customHeight="1">
      <c r="B81" s="73"/>
      <c r="C81" s="74"/>
      <c r="D81" s="74"/>
      <c r="E81" s="75"/>
      <c r="F81" s="74"/>
      <c r="G81" s="74"/>
      <c r="H81" s="74"/>
      <c r="I81" s="74"/>
      <c r="J81" s="74"/>
      <c r="K81" s="74"/>
      <c r="L81" s="74"/>
    </row>
    <row r="82" spans="2:12" ht="30.75" customHeight="1">
      <c r="B82" s="73"/>
      <c r="C82" s="74"/>
      <c r="D82" s="74"/>
      <c r="E82" s="75"/>
      <c r="F82" s="74"/>
      <c r="G82" s="74"/>
      <c r="H82" s="74"/>
      <c r="I82" s="74"/>
      <c r="J82" s="74"/>
      <c r="K82" s="74"/>
      <c r="L82" s="74"/>
    </row>
    <row r="83" spans="2:12" ht="30.75" customHeight="1">
      <c r="B83" s="73"/>
      <c r="C83" s="74"/>
      <c r="D83" s="74"/>
      <c r="E83" s="75"/>
      <c r="F83" s="74"/>
      <c r="G83" s="74"/>
      <c r="H83" s="74"/>
      <c r="I83" s="74"/>
      <c r="J83" s="74"/>
      <c r="K83" s="74"/>
      <c r="L83" s="74"/>
    </row>
    <row r="84" spans="2:12" ht="30.75" customHeight="1">
      <c r="B84" s="73"/>
      <c r="C84" s="74"/>
      <c r="D84" s="74"/>
      <c r="E84" s="75"/>
      <c r="F84" s="74"/>
      <c r="G84" s="74"/>
      <c r="H84" s="74"/>
      <c r="I84" s="74"/>
      <c r="J84" s="74"/>
      <c r="K84" s="74"/>
      <c r="L84" s="74"/>
    </row>
    <row r="85" spans="2:12" ht="30.75" customHeight="1">
      <c r="B85" s="73"/>
      <c r="C85" s="74"/>
      <c r="D85" s="74"/>
      <c r="E85" s="75"/>
      <c r="F85" s="74"/>
      <c r="G85" s="74"/>
      <c r="H85" s="74"/>
      <c r="I85" s="74"/>
      <c r="J85" s="74"/>
      <c r="K85" s="74"/>
      <c r="L85" s="74"/>
    </row>
    <row r="86" spans="2:12" ht="30.75" customHeight="1">
      <c r="B86" s="73"/>
      <c r="C86" s="74"/>
      <c r="D86" s="74"/>
      <c r="E86" s="75"/>
      <c r="F86" s="74"/>
      <c r="G86" s="74"/>
      <c r="H86" s="74"/>
      <c r="I86" s="74"/>
      <c r="J86" s="74"/>
      <c r="K86" s="74"/>
      <c r="L86" s="74"/>
    </row>
    <row r="87" spans="2:12" ht="30.75" customHeight="1">
      <c r="B87" s="73"/>
      <c r="C87" s="74"/>
      <c r="D87" s="74"/>
      <c r="E87" s="75"/>
      <c r="F87" s="74"/>
      <c r="G87" s="74"/>
      <c r="H87" s="74"/>
      <c r="I87" s="74"/>
      <c r="J87" s="74"/>
      <c r="K87" s="74"/>
      <c r="L87" s="74"/>
    </row>
    <row r="88" spans="2:12" ht="30.75" customHeight="1">
      <c r="B88" s="73"/>
      <c r="C88" s="74"/>
      <c r="D88" s="74"/>
      <c r="E88" s="75"/>
      <c r="F88" s="74"/>
      <c r="G88" s="74"/>
      <c r="H88" s="74"/>
      <c r="I88" s="74"/>
      <c r="J88" s="74"/>
      <c r="K88" s="74"/>
      <c r="L88" s="74"/>
    </row>
    <row r="89" spans="2:12" ht="30.75" customHeight="1">
      <c r="B89" s="73"/>
      <c r="C89" s="74"/>
      <c r="D89" s="74"/>
      <c r="E89" s="75"/>
      <c r="F89" s="74"/>
      <c r="G89" s="74"/>
      <c r="H89" s="74"/>
      <c r="I89" s="74"/>
      <c r="J89" s="74"/>
      <c r="K89" s="74"/>
      <c r="L89" s="74"/>
    </row>
    <row r="90" spans="2:12" ht="30.75" customHeight="1">
      <c r="B90" s="73"/>
      <c r="C90" s="74"/>
      <c r="D90" s="74"/>
      <c r="E90" s="75"/>
      <c r="F90" s="74"/>
      <c r="G90" s="74"/>
      <c r="H90" s="74"/>
      <c r="I90" s="74"/>
      <c r="J90" s="74"/>
      <c r="K90" s="74"/>
      <c r="L90" s="74"/>
    </row>
    <row r="91" spans="2:12" ht="30.75" customHeight="1">
      <c r="B91" s="73"/>
      <c r="C91" s="74"/>
      <c r="D91" s="74"/>
      <c r="E91" s="75"/>
      <c r="F91" s="74"/>
      <c r="G91" s="74"/>
      <c r="H91" s="74"/>
      <c r="I91" s="74"/>
      <c r="J91" s="74"/>
      <c r="K91" s="74"/>
      <c r="L91" s="74"/>
    </row>
    <row r="92" spans="2:12" ht="30.75" customHeight="1">
      <c r="B92" s="73"/>
      <c r="C92" s="74"/>
      <c r="D92" s="74"/>
      <c r="E92" s="75"/>
      <c r="F92" s="74"/>
      <c r="G92" s="74"/>
      <c r="H92" s="74"/>
      <c r="I92" s="74"/>
      <c r="J92" s="74"/>
      <c r="K92" s="74"/>
      <c r="L92" s="74"/>
    </row>
    <row r="93" spans="2:12" ht="30.75" customHeight="1">
      <c r="B93" s="73"/>
      <c r="C93" s="74"/>
      <c r="D93" s="74"/>
      <c r="E93" s="75"/>
      <c r="F93" s="74"/>
      <c r="G93" s="74"/>
      <c r="H93" s="74"/>
      <c r="I93" s="74"/>
      <c r="J93" s="74"/>
      <c r="K93" s="74"/>
      <c r="L93" s="74"/>
    </row>
    <row r="94" spans="2:12" ht="30.75" customHeight="1">
      <c r="B94" s="73"/>
      <c r="C94" s="74"/>
      <c r="D94" s="74"/>
      <c r="E94" s="75"/>
      <c r="F94" s="74"/>
      <c r="G94" s="74"/>
      <c r="H94" s="74"/>
      <c r="I94" s="74"/>
      <c r="J94" s="74"/>
      <c r="K94" s="74"/>
      <c r="L94" s="74"/>
    </row>
    <row r="95" spans="2:12" ht="30.75" customHeight="1">
      <c r="B95" s="73"/>
      <c r="C95" s="74"/>
      <c r="D95" s="74"/>
      <c r="E95" s="75"/>
      <c r="F95" s="74"/>
      <c r="G95" s="74"/>
      <c r="H95" s="74"/>
      <c r="I95" s="74"/>
      <c r="J95" s="74"/>
      <c r="K95" s="74"/>
      <c r="L95" s="74"/>
    </row>
    <row r="96" spans="2:12" ht="30.75" customHeight="1">
      <c r="B96" s="73"/>
      <c r="C96" s="74"/>
      <c r="D96" s="74"/>
      <c r="E96" s="75"/>
      <c r="F96" s="74"/>
      <c r="G96" s="74"/>
      <c r="H96" s="74"/>
      <c r="I96" s="74"/>
      <c r="J96" s="74"/>
      <c r="K96" s="74"/>
      <c r="L96" s="74"/>
    </row>
    <row r="97" spans="2:12" ht="30.75" customHeight="1">
      <c r="B97" s="73"/>
      <c r="C97" s="74"/>
      <c r="D97" s="74"/>
      <c r="E97" s="75"/>
      <c r="F97" s="74"/>
      <c r="G97" s="74"/>
      <c r="H97" s="74"/>
      <c r="I97" s="74"/>
      <c r="J97" s="74"/>
      <c r="K97" s="74"/>
      <c r="L97" s="74"/>
    </row>
    <row r="98" spans="2:12" ht="30.75" customHeight="1">
      <c r="B98" s="73"/>
      <c r="C98" s="74"/>
      <c r="D98" s="74"/>
      <c r="E98" s="75"/>
      <c r="F98" s="74"/>
      <c r="G98" s="74"/>
      <c r="H98" s="74"/>
      <c r="I98" s="74"/>
      <c r="J98" s="74"/>
      <c r="K98" s="74"/>
      <c r="L98" s="74"/>
    </row>
    <row r="99" spans="2:12" ht="30.75" customHeight="1">
      <c r="B99" s="73"/>
      <c r="C99" s="74"/>
      <c r="D99" s="74"/>
      <c r="E99" s="75"/>
      <c r="F99" s="74"/>
      <c r="G99" s="74"/>
      <c r="H99" s="74"/>
      <c r="I99" s="74"/>
      <c r="J99" s="74"/>
      <c r="K99" s="74"/>
      <c r="L99" s="74"/>
    </row>
    <row r="100" spans="2:12" ht="30.75" customHeight="1">
      <c r="B100" s="73"/>
      <c r="C100" s="74"/>
      <c r="D100" s="74"/>
      <c r="E100" s="75"/>
      <c r="F100" s="74"/>
      <c r="G100" s="74"/>
      <c r="H100" s="74"/>
      <c r="I100" s="74"/>
      <c r="J100" s="74"/>
      <c r="K100" s="74"/>
      <c r="L100" s="74"/>
    </row>
    <row r="101" spans="2:12" ht="30.75" customHeight="1">
      <c r="B101" s="73"/>
      <c r="C101" s="74"/>
      <c r="D101" s="74"/>
      <c r="E101" s="75"/>
      <c r="F101" s="74"/>
      <c r="G101" s="74"/>
      <c r="H101" s="74"/>
      <c r="I101" s="74"/>
      <c r="J101" s="74"/>
      <c r="K101" s="74"/>
      <c r="L101" s="74"/>
    </row>
    <row r="102" spans="2:12" ht="30.75" customHeight="1">
      <c r="B102" s="73"/>
      <c r="C102" s="74"/>
      <c r="D102" s="74"/>
      <c r="E102" s="75"/>
      <c r="F102" s="74"/>
      <c r="G102" s="74"/>
      <c r="H102" s="74"/>
      <c r="I102" s="74"/>
      <c r="J102" s="74"/>
      <c r="K102" s="74"/>
      <c r="L102" s="74"/>
    </row>
    <row r="103" spans="2:12" ht="30.75" customHeight="1">
      <c r="B103" s="73"/>
      <c r="C103" s="74"/>
      <c r="D103" s="74"/>
      <c r="E103" s="75"/>
      <c r="F103" s="74"/>
      <c r="G103" s="74"/>
      <c r="H103" s="74"/>
      <c r="I103" s="74"/>
      <c r="J103" s="74"/>
      <c r="K103" s="74"/>
      <c r="L103" s="74"/>
    </row>
    <row r="104" spans="2:12" ht="30.75" customHeight="1">
      <c r="B104" s="73"/>
      <c r="C104" s="74"/>
      <c r="D104" s="74"/>
      <c r="E104" s="75"/>
      <c r="F104" s="74"/>
      <c r="G104" s="74"/>
      <c r="H104" s="74"/>
      <c r="I104" s="74"/>
      <c r="J104" s="74"/>
      <c r="K104" s="74"/>
      <c r="L104" s="74"/>
    </row>
    <row r="105" spans="2:12" ht="30.75" customHeight="1">
      <c r="B105" s="73"/>
      <c r="C105" s="74"/>
      <c r="D105" s="74"/>
      <c r="E105" s="75"/>
      <c r="F105" s="74"/>
      <c r="G105" s="74"/>
      <c r="H105" s="74"/>
      <c r="I105" s="74"/>
      <c r="J105" s="74"/>
      <c r="K105" s="74"/>
      <c r="L105" s="74"/>
    </row>
    <row r="106" spans="2:12" ht="30.75" customHeight="1">
      <c r="B106" s="73"/>
      <c r="C106" s="74"/>
      <c r="D106" s="74"/>
      <c r="E106" s="75"/>
      <c r="F106" s="74"/>
      <c r="G106" s="74"/>
      <c r="H106" s="74"/>
      <c r="I106" s="74"/>
      <c r="J106" s="74"/>
      <c r="K106" s="74"/>
      <c r="L106" s="74"/>
    </row>
    <row r="107" spans="2:12" ht="30.75" customHeight="1">
      <c r="B107" s="73"/>
      <c r="C107" s="74"/>
      <c r="D107" s="74"/>
      <c r="E107" s="75"/>
      <c r="F107" s="74"/>
      <c r="G107" s="74"/>
      <c r="H107" s="74"/>
      <c r="I107" s="74"/>
      <c r="J107" s="74"/>
      <c r="K107" s="74"/>
      <c r="L107" s="74"/>
    </row>
    <row r="108" spans="2:12" ht="30.75" customHeight="1">
      <c r="B108" s="73"/>
      <c r="C108" s="74"/>
      <c r="D108" s="74"/>
      <c r="E108" s="75"/>
      <c r="F108" s="74"/>
      <c r="G108" s="74"/>
      <c r="H108" s="74"/>
      <c r="I108" s="74"/>
      <c r="J108" s="74"/>
      <c r="K108" s="74"/>
      <c r="L108" s="74"/>
    </row>
    <row r="109" spans="2:12" ht="30.75" customHeight="1">
      <c r="B109" s="73"/>
      <c r="C109" s="74"/>
      <c r="D109" s="74"/>
      <c r="E109" s="75"/>
      <c r="F109" s="74"/>
      <c r="G109" s="74"/>
      <c r="H109" s="74"/>
      <c r="I109" s="74"/>
      <c r="J109" s="74"/>
      <c r="K109" s="74"/>
      <c r="L109" s="74"/>
    </row>
    <row r="110" spans="2:12" ht="30.75" customHeight="1">
      <c r="B110" s="73"/>
      <c r="C110" s="74"/>
      <c r="D110" s="74"/>
      <c r="E110" s="75"/>
      <c r="F110" s="74"/>
      <c r="G110" s="74"/>
      <c r="H110" s="74"/>
      <c r="I110" s="74"/>
      <c r="J110" s="74"/>
      <c r="K110" s="74"/>
      <c r="L110" s="74"/>
    </row>
    <row r="111" spans="2:12" ht="30.75" customHeight="1">
      <c r="B111" s="73"/>
      <c r="C111" s="74"/>
      <c r="D111" s="74"/>
      <c r="E111" s="75"/>
      <c r="F111" s="74"/>
      <c r="G111" s="74"/>
      <c r="H111" s="74"/>
      <c r="I111" s="74"/>
      <c r="J111" s="74"/>
      <c r="K111" s="74"/>
      <c r="L111" s="74"/>
    </row>
    <row r="112" spans="2:12" ht="30.75" customHeight="1">
      <c r="B112" s="73"/>
      <c r="C112" s="74"/>
      <c r="D112" s="74"/>
      <c r="E112" s="75"/>
      <c r="F112" s="74"/>
      <c r="G112" s="74"/>
      <c r="H112" s="74"/>
      <c r="I112" s="74"/>
      <c r="J112" s="74"/>
      <c r="K112" s="74"/>
      <c r="L112" s="74"/>
    </row>
    <row r="113" spans="2:12" ht="30.75" customHeight="1">
      <c r="B113" s="73"/>
      <c r="C113" s="74"/>
      <c r="D113" s="74"/>
      <c r="E113" s="75"/>
      <c r="F113" s="74"/>
      <c r="G113" s="74"/>
      <c r="H113" s="74"/>
      <c r="I113" s="74"/>
      <c r="J113" s="74"/>
      <c r="K113" s="74"/>
      <c r="L113" s="74"/>
    </row>
    <row r="114" spans="2:12" ht="30.75" customHeight="1">
      <c r="B114" s="73"/>
      <c r="C114" s="74"/>
      <c r="D114" s="74"/>
      <c r="E114" s="75"/>
      <c r="F114" s="74"/>
      <c r="G114" s="74"/>
      <c r="H114" s="74"/>
      <c r="I114" s="74"/>
      <c r="J114" s="74"/>
      <c r="K114" s="74"/>
      <c r="L114" s="74"/>
    </row>
    <row r="115" spans="2:12" ht="30.75" customHeight="1">
      <c r="B115" s="73"/>
      <c r="C115" s="74"/>
      <c r="D115" s="74"/>
      <c r="E115" s="75"/>
      <c r="F115" s="74"/>
      <c r="G115" s="74"/>
      <c r="H115" s="74"/>
      <c r="I115" s="74"/>
      <c r="J115" s="74"/>
      <c r="K115" s="74"/>
      <c r="L115" s="74"/>
    </row>
    <row r="116" spans="2:12" ht="30.75" customHeight="1">
      <c r="B116" s="73"/>
      <c r="C116" s="74"/>
      <c r="D116" s="74"/>
      <c r="E116" s="75"/>
      <c r="F116" s="74"/>
      <c r="G116" s="74"/>
      <c r="H116" s="74"/>
      <c r="I116" s="74"/>
      <c r="J116" s="74"/>
      <c r="K116" s="74"/>
      <c r="L116" s="74"/>
    </row>
    <row r="117" spans="2:12" ht="30.75" customHeight="1">
      <c r="B117" s="73"/>
      <c r="C117" s="74"/>
      <c r="D117" s="74"/>
      <c r="E117" s="75"/>
      <c r="F117" s="74"/>
      <c r="G117" s="74"/>
      <c r="H117" s="74"/>
      <c r="I117" s="74"/>
      <c r="J117" s="74"/>
      <c r="K117" s="74"/>
      <c r="L117" s="74"/>
    </row>
    <row r="118" spans="2:12" ht="30.75" customHeight="1">
      <c r="B118" s="73"/>
      <c r="C118" s="74"/>
      <c r="D118" s="74"/>
      <c r="E118" s="75"/>
      <c r="F118" s="74"/>
      <c r="G118" s="74"/>
      <c r="H118" s="74"/>
      <c r="I118" s="74"/>
      <c r="J118" s="74"/>
      <c r="K118" s="74"/>
      <c r="L118" s="74"/>
    </row>
    <row r="119" spans="2:12" ht="30.75" customHeight="1">
      <c r="B119" s="73"/>
      <c r="C119" s="74"/>
      <c r="D119" s="74"/>
      <c r="E119" s="75"/>
      <c r="F119" s="74"/>
      <c r="G119" s="74"/>
      <c r="H119" s="74"/>
      <c r="I119" s="74"/>
      <c r="J119" s="74"/>
      <c r="K119" s="74"/>
      <c r="L119" s="74"/>
    </row>
    <row r="120" spans="2:12" ht="30.75" customHeight="1">
      <c r="B120" s="73"/>
      <c r="C120" s="74"/>
      <c r="D120" s="74"/>
      <c r="E120" s="75"/>
      <c r="F120" s="74"/>
      <c r="G120" s="74"/>
      <c r="H120" s="74"/>
      <c r="I120" s="74"/>
      <c r="J120" s="74"/>
      <c r="K120" s="74"/>
      <c r="L120" s="74"/>
    </row>
    <row r="121" spans="2:12" ht="30.75" customHeight="1">
      <c r="B121" s="73"/>
      <c r="C121" s="74"/>
      <c r="D121" s="74"/>
      <c r="E121" s="75"/>
      <c r="F121" s="74"/>
      <c r="G121" s="74"/>
      <c r="H121" s="74"/>
      <c r="I121" s="74"/>
      <c r="J121" s="74"/>
      <c r="K121" s="74"/>
      <c r="L121" s="74"/>
    </row>
    <row r="122" spans="2:12" ht="30.75" customHeight="1">
      <c r="B122" s="73"/>
      <c r="C122" s="74"/>
      <c r="D122" s="74"/>
      <c r="E122" s="75"/>
      <c r="F122" s="74"/>
      <c r="G122" s="74"/>
      <c r="H122" s="74"/>
      <c r="I122" s="74"/>
      <c r="J122" s="74"/>
      <c r="K122" s="74"/>
      <c r="L122" s="74"/>
    </row>
    <row r="123" spans="2:12" ht="30.75" customHeight="1">
      <c r="B123" s="73"/>
      <c r="C123" s="74"/>
      <c r="D123" s="74"/>
      <c r="E123" s="75"/>
      <c r="F123" s="74"/>
      <c r="G123" s="74"/>
      <c r="H123" s="74"/>
      <c r="I123" s="74"/>
      <c r="J123" s="74"/>
      <c r="K123" s="74"/>
      <c r="L123" s="74"/>
    </row>
    <row r="124" spans="2:12" ht="30.75" customHeight="1">
      <c r="B124" s="73"/>
      <c r="C124" s="74"/>
      <c r="D124" s="74"/>
      <c r="E124" s="75"/>
      <c r="F124" s="74"/>
      <c r="G124" s="74"/>
      <c r="H124" s="74"/>
      <c r="I124" s="74"/>
      <c r="J124" s="74"/>
      <c r="K124" s="74"/>
      <c r="L124" s="74"/>
    </row>
    <row r="125" spans="2:12" ht="30.75" customHeight="1">
      <c r="B125" s="73"/>
      <c r="C125" s="74"/>
      <c r="D125" s="74"/>
      <c r="E125" s="75"/>
      <c r="F125" s="74"/>
      <c r="G125" s="74"/>
      <c r="H125" s="74"/>
      <c r="I125" s="74"/>
      <c r="J125" s="74"/>
      <c r="K125" s="74"/>
      <c r="L125" s="74"/>
    </row>
    <row r="126" spans="2:12" ht="30.75" customHeight="1">
      <c r="B126" s="73"/>
      <c r="C126" s="74"/>
      <c r="D126" s="74"/>
      <c r="E126" s="75"/>
      <c r="F126" s="74"/>
      <c r="G126" s="74"/>
      <c r="H126" s="74"/>
      <c r="I126" s="74"/>
      <c r="J126" s="74"/>
      <c r="K126" s="74"/>
      <c r="L126" s="74"/>
    </row>
    <row r="127" spans="2:12" ht="30.75" customHeight="1">
      <c r="B127" s="73"/>
      <c r="C127" s="74"/>
      <c r="D127" s="74"/>
      <c r="E127" s="75"/>
      <c r="F127" s="74"/>
      <c r="G127" s="74"/>
      <c r="H127" s="74"/>
      <c r="I127" s="74"/>
      <c r="J127" s="74"/>
      <c r="K127" s="74"/>
      <c r="L127" s="74"/>
    </row>
    <row r="128" spans="2:12" ht="30.75" customHeight="1">
      <c r="B128" s="73"/>
      <c r="C128" s="74"/>
      <c r="D128" s="74"/>
      <c r="E128" s="75"/>
      <c r="F128" s="74"/>
      <c r="G128" s="74"/>
      <c r="H128" s="74"/>
      <c r="I128" s="74"/>
      <c r="J128" s="74"/>
      <c r="K128" s="74"/>
      <c r="L128" s="74"/>
    </row>
    <row r="129" spans="2:12" ht="30.75" customHeight="1">
      <c r="B129" s="73"/>
      <c r="C129" s="74"/>
      <c r="D129" s="74"/>
      <c r="E129" s="75"/>
      <c r="F129" s="74"/>
      <c r="G129" s="74"/>
      <c r="H129" s="74"/>
      <c r="I129" s="74"/>
      <c r="J129" s="74"/>
      <c r="K129" s="74"/>
      <c r="L129" s="74"/>
    </row>
    <row r="130" spans="2:12" ht="30.75" customHeight="1">
      <c r="B130" s="73"/>
      <c r="C130" s="74"/>
      <c r="D130" s="74"/>
      <c r="E130" s="75"/>
      <c r="F130" s="74"/>
      <c r="G130" s="74"/>
      <c r="H130" s="74"/>
      <c r="I130" s="74"/>
      <c r="J130" s="74"/>
      <c r="K130" s="74"/>
      <c r="L130" s="74"/>
    </row>
    <row r="131" spans="2:12" ht="30.75" customHeight="1">
      <c r="B131" s="73"/>
      <c r="C131" s="74"/>
      <c r="D131" s="74"/>
      <c r="E131" s="75"/>
      <c r="F131" s="74"/>
      <c r="G131" s="74"/>
      <c r="H131" s="74"/>
      <c r="I131" s="74"/>
      <c r="J131" s="74"/>
      <c r="K131" s="74"/>
      <c r="L131" s="74"/>
    </row>
    <row r="132" spans="2:12" ht="30.75" customHeight="1">
      <c r="B132" s="73"/>
      <c r="C132" s="74"/>
      <c r="D132" s="74"/>
      <c r="E132" s="75"/>
      <c r="F132" s="74"/>
      <c r="G132" s="74"/>
      <c r="H132" s="74"/>
      <c r="I132" s="74"/>
      <c r="J132" s="74"/>
      <c r="K132" s="74"/>
      <c r="L132" s="74"/>
    </row>
    <row r="133" spans="2:12" ht="30.75" customHeight="1">
      <c r="B133" s="73"/>
      <c r="C133" s="74"/>
      <c r="D133" s="74"/>
      <c r="E133" s="75"/>
      <c r="F133" s="74"/>
      <c r="G133" s="74"/>
      <c r="H133" s="74"/>
      <c r="I133" s="74"/>
      <c r="J133" s="74"/>
      <c r="K133" s="74"/>
      <c r="L133" s="74"/>
    </row>
    <row r="134" spans="2:12" ht="30.75" customHeight="1">
      <c r="B134" s="73"/>
      <c r="C134" s="74"/>
      <c r="D134" s="74"/>
      <c r="E134" s="75"/>
      <c r="F134" s="74"/>
      <c r="G134" s="74"/>
      <c r="H134" s="74"/>
      <c r="I134" s="74"/>
      <c r="J134" s="74"/>
      <c r="K134" s="74"/>
      <c r="L134" s="74"/>
    </row>
    <row r="135" spans="2:12" ht="30.75" customHeight="1">
      <c r="B135" s="73"/>
      <c r="C135" s="74"/>
      <c r="D135" s="74"/>
      <c r="E135" s="75"/>
      <c r="F135" s="74"/>
      <c r="G135" s="74"/>
      <c r="H135" s="74"/>
      <c r="I135" s="74"/>
      <c r="J135" s="74"/>
      <c r="K135" s="74"/>
      <c r="L135" s="74"/>
    </row>
    <row r="136" spans="2:12" ht="30.75" customHeight="1">
      <c r="B136" s="73"/>
      <c r="C136" s="74"/>
      <c r="D136" s="74"/>
      <c r="E136" s="75"/>
      <c r="F136" s="74"/>
      <c r="G136" s="74"/>
      <c r="H136" s="74"/>
      <c r="I136" s="74"/>
      <c r="J136" s="74"/>
      <c r="K136" s="74"/>
      <c r="L136" s="74"/>
    </row>
    <row r="137" spans="2:12" ht="30.75" customHeight="1">
      <c r="B137" s="73"/>
      <c r="C137" s="74"/>
      <c r="D137" s="74"/>
      <c r="E137" s="75"/>
      <c r="F137" s="74"/>
      <c r="G137" s="74"/>
      <c r="H137" s="74"/>
      <c r="I137" s="74"/>
      <c r="J137" s="74"/>
      <c r="K137" s="74"/>
      <c r="L137" s="74"/>
    </row>
    <row r="138" spans="2:12" ht="30.75" customHeight="1">
      <c r="B138" s="73"/>
      <c r="C138" s="74"/>
      <c r="D138" s="74"/>
      <c r="E138" s="75"/>
      <c r="F138" s="74"/>
      <c r="G138" s="74"/>
      <c r="H138" s="74"/>
      <c r="I138" s="74"/>
      <c r="J138" s="74"/>
      <c r="K138" s="74"/>
      <c r="L138" s="74"/>
    </row>
    <row r="139" spans="2:12" ht="30.75" customHeight="1">
      <c r="B139" s="73"/>
      <c r="C139" s="74"/>
      <c r="D139" s="74"/>
      <c r="E139" s="75"/>
      <c r="F139" s="74"/>
      <c r="G139" s="74"/>
      <c r="H139" s="74"/>
      <c r="I139" s="74"/>
      <c r="J139" s="74"/>
      <c r="K139" s="74"/>
      <c r="L139" s="74"/>
    </row>
    <row r="140" spans="2:12" ht="30.75" customHeight="1">
      <c r="B140" s="73"/>
      <c r="C140" s="74"/>
      <c r="D140" s="74"/>
      <c r="E140" s="75"/>
      <c r="F140" s="74"/>
      <c r="G140" s="74"/>
      <c r="H140" s="74"/>
      <c r="I140" s="74"/>
      <c r="J140" s="74"/>
      <c r="K140" s="74"/>
      <c r="L140" s="74"/>
    </row>
    <row r="141" spans="2:12" ht="30.75" customHeight="1">
      <c r="B141" s="73"/>
      <c r="C141" s="74"/>
      <c r="D141" s="74"/>
      <c r="E141" s="75"/>
      <c r="F141" s="74"/>
      <c r="G141" s="74"/>
      <c r="H141" s="74"/>
      <c r="I141" s="74"/>
      <c r="J141" s="74"/>
      <c r="K141" s="74"/>
      <c r="L141" s="74"/>
    </row>
    <row r="142" spans="2:12" ht="30.75" customHeight="1">
      <c r="B142" s="73"/>
      <c r="C142" s="74"/>
      <c r="D142" s="74"/>
      <c r="E142" s="75"/>
      <c r="F142" s="74"/>
      <c r="G142" s="74"/>
      <c r="H142" s="74"/>
      <c r="I142" s="74"/>
      <c r="J142" s="74"/>
      <c r="K142" s="74"/>
      <c r="L142" s="74"/>
    </row>
    <row r="143" spans="2:12" ht="30.75" customHeight="1">
      <c r="B143" s="73"/>
      <c r="C143" s="74"/>
      <c r="D143" s="74"/>
      <c r="E143" s="75"/>
      <c r="F143" s="74"/>
      <c r="G143" s="74"/>
      <c r="H143" s="74"/>
      <c r="I143" s="74"/>
      <c r="J143" s="74"/>
      <c r="K143" s="74"/>
      <c r="L143" s="74"/>
    </row>
    <row r="144" spans="2:12" ht="30.75" customHeight="1">
      <c r="B144" s="73"/>
      <c r="C144" s="74"/>
      <c r="D144" s="74"/>
      <c r="E144" s="75"/>
      <c r="F144" s="74"/>
      <c r="G144" s="74"/>
      <c r="H144" s="74"/>
      <c r="I144" s="74"/>
      <c r="J144" s="74"/>
      <c r="K144" s="74"/>
      <c r="L144" s="74"/>
    </row>
    <row r="145" spans="2:12" ht="30.75" customHeight="1">
      <c r="B145" s="73"/>
      <c r="C145" s="74"/>
      <c r="D145" s="74"/>
      <c r="E145" s="75"/>
      <c r="F145" s="74"/>
      <c r="G145" s="74"/>
      <c r="H145" s="74"/>
      <c r="I145" s="74"/>
      <c r="J145" s="74"/>
      <c r="K145" s="74"/>
      <c r="L145" s="74"/>
    </row>
    <row r="146" spans="2:12" ht="30.75" customHeight="1">
      <c r="B146" s="73"/>
      <c r="C146" s="74"/>
      <c r="D146" s="74"/>
      <c r="E146" s="75"/>
      <c r="F146" s="74"/>
      <c r="G146" s="74"/>
      <c r="H146" s="74"/>
      <c r="I146" s="74"/>
      <c r="J146" s="74"/>
      <c r="K146" s="74"/>
      <c r="L146" s="74"/>
    </row>
    <row r="147" spans="2:12" ht="30.75" customHeight="1">
      <c r="B147" s="73"/>
      <c r="C147" s="74"/>
      <c r="D147" s="74"/>
      <c r="E147" s="75"/>
      <c r="F147" s="74"/>
      <c r="G147" s="74"/>
      <c r="H147" s="74"/>
      <c r="I147" s="74"/>
      <c r="J147" s="74"/>
      <c r="K147" s="74"/>
      <c r="L147" s="74"/>
    </row>
    <row r="148" spans="2:12" ht="30.75" customHeight="1">
      <c r="B148" s="73"/>
      <c r="C148" s="74"/>
      <c r="D148" s="74"/>
      <c r="E148" s="75"/>
      <c r="F148" s="74"/>
      <c r="G148" s="74"/>
      <c r="H148" s="74"/>
      <c r="I148" s="74"/>
      <c r="J148" s="74"/>
      <c r="K148" s="74"/>
      <c r="L148" s="74"/>
    </row>
    <row r="149" spans="2:12" ht="30.75" customHeight="1">
      <c r="B149" s="73"/>
      <c r="C149" s="74"/>
      <c r="D149" s="74"/>
      <c r="E149" s="75"/>
      <c r="F149" s="74"/>
      <c r="G149" s="74"/>
      <c r="H149" s="74"/>
      <c r="I149" s="74"/>
      <c r="J149" s="74"/>
      <c r="K149" s="74"/>
      <c r="L149" s="74"/>
    </row>
    <row r="150" spans="2:12" ht="30.75" customHeight="1">
      <c r="B150" s="73"/>
      <c r="C150" s="74"/>
      <c r="D150" s="74"/>
      <c r="E150" s="75"/>
      <c r="F150" s="74"/>
      <c r="G150" s="74"/>
      <c r="H150" s="74"/>
      <c r="I150" s="74"/>
      <c r="J150" s="74"/>
      <c r="K150" s="74"/>
      <c r="L150" s="74"/>
    </row>
    <row r="151" spans="2:12" ht="30.75" customHeight="1">
      <c r="B151" s="73"/>
      <c r="C151" s="74"/>
      <c r="D151" s="74"/>
      <c r="E151" s="75"/>
      <c r="F151" s="74"/>
      <c r="G151" s="74"/>
      <c r="H151" s="74"/>
      <c r="I151" s="74"/>
      <c r="J151" s="74"/>
      <c r="K151" s="74"/>
      <c r="L151" s="74"/>
    </row>
    <row r="152" spans="2:12" ht="30.75" customHeight="1">
      <c r="B152" s="73"/>
      <c r="C152" s="74"/>
      <c r="D152" s="74"/>
      <c r="E152" s="75"/>
      <c r="F152" s="74"/>
      <c r="G152" s="74"/>
      <c r="H152" s="74"/>
      <c r="I152" s="74"/>
      <c r="J152" s="74"/>
      <c r="K152" s="74"/>
      <c r="L152" s="74"/>
    </row>
    <row r="153" spans="2:12" ht="30.75" customHeight="1">
      <c r="B153" s="73"/>
      <c r="C153" s="74"/>
      <c r="D153" s="74"/>
      <c r="E153" s="75"/>
      <c r="F153" s="74"/>
      <c r="G153" s="74"/>
      <c r="H153" s="74"/>
      <c r="I153" s="74"/>
      <c r="J153" s="74"/>
      <c r="K153" s="74"/>
      <c r="L153" s="74"/>
    </row>
    <row r="154" spans="2:12" ht="30.75" customHeight="1">
      <c r="B154" s="73"/>
      <c r="C154" s="74"/>
      <c r="D154" s="74"/>
      <c r="E154" s="75"/>
      <c r="F154" s="74"/>
      <c r="G154" s="74"/>
      <c r="H154" s="74"/>
      <c r="I154" s="74"/>
      <c r="J154" s="74"/>
      <c r="K154" s="74"/>
      <c r="L154" s="74"/>
    </row>
    <row r="155" spans="2:12" ht="30.75" customHeight="1">
      <c r="B155" s="73"/>
      <c r="C155" s="74"/>
      <c r="D155" s="74"/>
      <c r="E155" s="75"/>
      <c r="F155" s="74"/>
      <c r="G155" s="74"/>
      <c r="H155" s="74"/>
      <c r="I155" s="74"/>
      <c r="J155" s="74"/>
      <c r="K155" s="74"/>
      <c r="L155" s="74"/>
    </row>
    <row r="156" spans="2:12" ht="30.75" customHeight="1">
      <c r="B156" s="73"/>
      <c r="C156" s="74"/>
      <c r="D156" s="74"/>
      <c r="E156" s="75"/>
      <c r="F156" s="74"/>
      <c r="G156" s="74"/>
      <c r="H156" s="74"/>
      <c r="I156" s="74"/>
      <c r="J156" s="74"/>
      <c r="K156" s="74"/>
      <c r="L156" s="74"/>
    </row>
    <row r="157" spans="2:12" ht="30.75" customHeight="1">
      <c r="B157" s="73"/>
      <c r="C157" s="74"/>
      <c r="D157" s="74"/>
      <c r="E157" s="75"/>
      <c r="F157" s="74"/>
      <c r="G157" s="74"/>
      <c r="H157" s="74"/>
      <c r="I157" s="74"/>
      <c r="J157" s="74"/>
      <c r="K157" s="74"/>
      <c r="L157" s="74"/>
    </row>
    <row r="158" spans="2:12" ht="30.75" customHeight="1">
      <c r="B158" s="73"/>
      <c r="C158" s="74"/>
      <c r="D158" s="74"/>
      <c r="E158" s="75"/>
      <c r="F158" s="74"/>
      <c r="G158" s="74"/>
      <c r="H158" s="74"/>
      <c r="I158" s="74"/>
      <c r="J158" s="74"/>
      <c r="K158" s="74"/>
      <c r="L158" s="74"/>
    </row>
    <row r="159" spans="2:12" ht="30.75" customHeight="1">
      <c r="B159" s="73"/>
      <c r="C159" s="74"/>
      <c r="D159" s="74"/>
      <c r="E159" s="75"/>
      <c r="F159" s="74"/>
      <c r="G159" s="74"/>
      <c r="H159" s="74"/>
      <c r="I159" s="74"/>
      <c r="J159" s="74"/>
      <c r="K159" s="74"/>
      <c r="L159" s="74"/>
    </row>
    <row r="160" spans="2:12" ht="30.75" customHeight="1">
      <c r="B160" s="73"/>
      <c r="C160" s="74"/>
      <c r="D160" s="74"/>
      <c r="E160" s="75"/>
      <c r="F160" s="74"/>
      <c r="G160" s="74"/>
      <c r="H160" s="74"/>
      <c r="I160" s="74"/>
      <c r="J160" s="74"/>
      <c r="K160" s="74"/>
      <c r="L160" s="74"/>
    </row>
    <row r="161" spans="2:12" ht="30.75" customHeight="1">
      <c r="B161" s="73"/>
      <c r="C161" s="74"/>
      <c r="D161" s="74"/>
      <c r="E161" s="75"/>
      <c r="F161" s="74"/>
      <c r="G161" s="74"/>
      <c r="H161" s="74"/>
      <c r="I161" s="74"/>
      <c r="J161" s="74"/>
      <c r="K161" s="74"/>
      <c r="L161" s="74"/>
    </row>
    <row r="162" spans="2:12" ht="30.75" customHeight="1">
      <c r="B162" s="73"/>
      <c r="C162" s="74"/>
      <c r="D162" s="74"/>
      <c r="E162" s="75"/>
      <c r="F162" s="74"/>
      <c r="G162" s="74"/>
      <c r="H162" s="74"/>
      <c r="I162" s="74"/>
      <c r="J162" s="74"/>
      <c r="K162" s="74"/>
      <c r="L162" s="74"/>
    </row>
    <row r="163" spans="2:12" ht="30.75" customHeight="1">
      <c r="B163" s="73"/>
      <c r="C163" s="74"/>
      <c r="D163" s="74"/>
      <c r="E163" s="75"/>
      <c r="F163" s="74"/>
      <c r="G163" s="74"/>
      <c r="H163" s="74"/>
      <c r="I163" s="74"/>
      <c r="J163" s="74"/>
      <c r="K163" s="74"/>
      <c r="L163" s="74"/>
    </row>
    <row r="164" spans="2:12" ht="30.75" customHeight="1">
      <c r="B164" s="73"/>
      <c r="C164" s="74"/>
      <c r="D164" s="74"/>
      <c r="E164" s="75"/>
      <c r="F164" s="74"/>
      <c r="G164" s="74"/>
      <c r="H164" s="74"/>
      <c r="I164" s="74"/>
      <c r="J164" s="74"/>
      <c r="K164" s="74"/>
      <c r="L164" s="74"/>
    </row>
    <row r="165" spans="2:12" ht="30.75" customHeight="1">
      <c r="B165" s="73"/>
      <c r="C165" s="74"/>
      <c r="D165" s="74"/>
      <c r="E165" s="75"/>
      <c r="F165" s="74"/>
      <c r="G165" s="74"/>
      <c r="H165" s="74"/>
      <c r="I165" s="74"/>
      <c r="J165" s="74"/>
      <c r="K165" s="74"/>
      <c r="L165" s="74"/>
    </row>
    <row r="166" spans="2:12" ht="30.75" customHeight="1">
      <c r="B166" s="73"/>
      <c r="C166" s="74"/>
      <c r="D166" s="74"/>
      <c r="E166" s="75"/>
      <c r="F166" s="74"/>
      <c r="G166" s="74"/>
      <c r="H166" s="74"/>
      <c r="I166" s="74"/>
      <c r="J166" s="74"/>
      <c r="K166" s="74"/>
      <c r="L166" s="74"/>
    </row>
    <row r="167" spans="2:12" ht="30.75" customHeight="1">
      <c r="B167" s="73"/>
      <c r="C167" s="74"/>
      <c r="D167" s="74"/>
      <c r="E167" s="75"/>
      <c r="F167" s="74"/>
      <c r="G167" s="74"/>
      <c r="H167" s="74"/>
      <c r="I167" s="74"/>
      <c r="J167" s="74"/>
      <c r="K167" s="74"/>
      <c r="L167" s="74"/>
    </row>
    <row r="168" spans="2:12" ht="30.75" customHeight="1">
      <c r="B168" s="73"/>
      <c r="C168" s="74"/>
      <c r="D168" s="74"/>
      <c r="E168" s="75"/>
      <c r="F168" s="74"/>
      <c r="G168" s="74"/>
      <c r="H168" s="74"/>
      <c r="I168" s="74"/>
      <c r="J168" s="74"/>
      <c r="K168" s="74"/>
      <c r="L168" s="74"/>
    </row>
    <row r="169" spans="2:12" ht="30.75" customHeight="1">
      <c r="B169" s="73"/>
      <c r="C169" s="74"/>
      <c r="D169" s="74"/>
      <c r="E169" s="75"/>
      <c r="F169" s="74"/>
      <c r="G169" s="74"/>
      <c r="H169" s="74"/>
      <c r="I169" s="74"/>
      <c r="J169" s="74"/>
      <c r="K169" s="74"/>
      <c r="L169" s="74"/>
    </row>
    <row r="170" spans="2:12" ht="30.75" customHeight="1">
      <c r="B170" s="73"/>
      <c r="C170" s="74"/>
      <c r="D170" s="74"/>
      <c r="E170" s="75"/>
      <c r="F170" s="74"/>
      <c r="G170" s="74"/>
      <c r="H170" s="74"/>
      <c r="I170" s="74"/>
      <c r="J170" s="74"/>
      <c r="K170" s="74"/>
      <c r="L170" s="74"/>
    </row>
    <row r="171" spans="2:12" ht="30.75" customHeight="1">
      <c r="B171" s="73"/>
      <c r="C171" s="74"/>
      <c r="D171" s="74"/>
      <c r="E171" s="75"/>
      <c r="F171" s="74"/>
      <c r="G171" s="74"/>
      <c r="H171" s="74"/>
      <c r="I171" s="74"/>
      <c r="J171" s="74"/>
      <c r="K171" s="74"/>
      <c r="L171" s="74"/>
    </row>
    <row r="172" spans="2:12" ht="30.75" customHeight="1">
      <c r="B172" s="73"/>
      <c r="C172" s="74"/>
      <c r="D172" s="74"/>
      <c r="E172" s="75"/>
      <c r="F172" s="74"/>
      <c r="G172" s="74"/>
      <c r="H172" s="74"/>
      <c r="I172" s="74"/>
      <c r="J172" s="74"/>
      <c r="K172" s="74"/>
      <c r="L172" s="74"/>
    </row>
    <row r="173" spans="2:12" ht="30.75" customHeight="1">
      <c r="B173" s="73"/>
      <c r="C173" s="74"/>
      <c r="D173" s="74"/>
      <c r="E173" s="75"/>
      <c r="F173" s="74"/>
      <c r="G173" s="74"/>
      <c r="H173" s="74"/>
      <c r="I173" s="74"/>
      <c r="J173" s="74"/>
      <c r="K173" s="74"/>
      <c r="L173" s="74"/>
    </row>
    <row r="174" spans="2:12" ht="30.75" customHeight="1">
      <c r="B174" s="73"/>
      <c r="C174" s="74"/>
      <c r="D174" s="74"/>
      <c r="E174" s="75"/>
      <c r="F174" s="74"/>
      <c r="G174" s="74"/>
      <c r="H174" s="74"/>
      <c r="I174" s="74"/>
      <c r="J174" s="74"/>
      <c r="K174" s="74"/>
      <c r="L174" s="74"/>
    </row>
    <row r="175" spans="2:12" ht="30.75" customHeight="1">
      <c r="B175" s="73"/>
      <c r="C175" s="74"/>
      <c r="D175" s="74"/>
      <c r="E175" s="75"/>
      <c r="F175" s="74"/>
      <c r="G175" s="74"/>
      <c r="H175" s="74"/>
      <c r="I175" s="74"/>
      <c r="J175" s="74"/>
      <c r="K175" s="74"/>
      <c r="L175" s="74"/>
    </row>
    <row r="176" spans="2:12" ht="30.75" customHeight="1">
      <c r="B176" s="73"/>
      <c r="C176" s="74"/>
      <c r="D176" s="74"/>
      <c r="E176" s="75"/>
      <c r="F176" s="74"/>
      <c r="G176" s="74"/>
      <c r="H176" s="74"/>
      <c r="I176" s="74"/>
      <c r="J176" s="74"/>
      <c r="K176" s="74"/>
      <c r="L176" s="74"/>
    </row>
    <row r="177" spans="2:12" ht="30.75" customHeight="1">
      <c r="B177" s="73"/>
      <c r="C177" s="74"/>
      <c r="D177" s="74"/>
      <c r="E177" s="75"/>
      <c r="F177" s="74"/>
      <c r="G177" s="74"/>
      <c r="H177" s="74"/>
      <c r="I177" s="74"/>
      <c r="J177" s="74"/>
      <c r="K177" s="74"/>
      <c r="L177" s="74"/>
    </row>
    <row r="178" spans="2:12" ht="30.75" customHeight="1">
      <c r="B178" s="73"/>
      <c r="C178" s="74"/>
      <c r="D178" s="74"/>
      <c r="E178" s="75"/>
      <c r="F178" s="74"/>
      <c r="G178" s="74"/>
      <c r="H178" s="74"/>
      <c r="I178" s="74"/>
      <c r="J178" s="74"/>
      <c r="K178" s="74"/>
      <c r="L178" s="74"/>
    </row>
    <row r="179" spans="2:12" ht="30.75" customHeight="1">
      <c r="B179" s="73"/>
      <c r="C179" s="74"/>
      <c r="D179" s="74"/>
      <c r="E179" s="75"/>
      <c r="F179" s="74"/>
      <c r="G179" s="74"/>
      <c r="H179" s="74"/>
      <c r="I179" s="74"/>
      <c r="J179" s="74"/>
      <c r="K179" s="74"/>
      <c r="L179" s="74"/>
    </row>
    <row r="180" spans="2:12" ht="30.75" customHeight="1">
      <c r="B180" s="73"/>
      <c r="C180" s="74"/>
      <c r="D180" s="74"/>
      <c r="E180" s="75"/>
      <c r="F180" s="74"/>
      <c r="G180" s="74"/>
      <c r="H180" s="74"/>
      <c r="I180" s="74"/>
      <c r="J180" s="74"/>
      <c r="K180" s="74"/>
      <c r="L180" s="74"/>
    </row>
    <row r="181" spans="2:12" ht="30.75" customHeight="1">
      <c r="B181" s="73"/>
      <c r="C181" s="74"/>
      <c r="D181" s="74"/>
      <c r="E181" s="75"/>
      <c r="F181" s="74"/>
      <c r="G181" s="74"/>
      <c r="H181" s="74"/>
      <c r="I181" s="74"/>
      <c r="J181" s="74"/>
      <c r="K181" s="74"/>
      <c r="L181" s="74"/>
    </row>
    <row r="182" spans="2:12" ht="30.75" customHeight="1">
      <c r="B182" s="73"/>
      <c r="C182" s="74"/>
      <c r="D182" s="74"/>
      <c r="E182" s="75"/>
      <c r="F182" s="74"/>
      <c r="G182" s="74"/>
      <c r="H182" s="74"/>
      <c r="I182" s="74"/>
      <c r="J182" s="74"/>
      <c r="K182" s="74"/>
      <c r="L182" s="74"/>
    </row>
    <row r="183" spans="2:12" ht="30.75" customHeight="1">
      <c r="B183" s="73"/>
      <c r="C183" s="74"/>
      <c r="D183" s="74"/>
      <c r="E183" s="75"/>
      <c r="F183" s="74"/>
      <c r="G183" s="74"/>
      <c r="H183" s="74"/>
      <c r="I183" s="74"/>
      <c r="J183" s="74"/>
      <c r="K183" s="74"/>
      <c r="L183" s="74"/>
    </row>
    <row r="184" spans="2:12" ht="30.75" customHeight="1">
      <c r="B184" s="73"/>
      <c r="C184" s="74"/>
      <c r="D184" s="74"/>
      <c r="E184" s="75"/>
      <c r="F184" s="74"/>
      <c r="G184" s="74"/>
      <c r="H184" s="74"/>
      <c r="I184" s="74"/>
      <c r="J184" s="74"/>
      <c r="K184" s="74"/>
      <c r="L184" s="74"/>
    </row>
    <row r="185" spans="2:12" ht="30.75" customHeight="1">
      <c r="B185" s="73"/>
      <c r="C185" s="74"/>
      <c r="D185" s="74"/>
      <c r="E185" s="75"/>
      <c r="F185" s="74"/>
      <c r="G185" s="74"/>
      <c r="H185" s="74"/>
      <c r="I185" s="74"/>
      <c r="J185" s="74"/>
      <c r="K185" s="74"/>
      <c r="L185" s="74"/>
    </row>
    <row r="186" spans="2:12" ht="30.75" customHeight="1">
      <c r="B186" s="73"/>
      <c r="C186" s="74"/>
      <c r="D186" s="74"/>
      <c r="E186" s="75"/>
      <c r="F186" s="74"/>
      <c r="G186" s="74"/>
      <c r="H186" s="74"/>
      <c r="I186" s="74"/>
      <c r="J186" s="74"/>
      <c r="K186" s="74"/>
      <c r="L186" s="74"/>
    </row>
    <row r="187" spans="2:12" ht="30.75" customHeight="1">
      <c r="B187" s="73"/>
      <c r="C187" s="74"/>
      <c r="D187" s="74"/>
      <c r="E187" s="75"/>
      <c r="F187" s="74"/>
      <c r="G187" s="74"/>
      <c r="H187" s="74"/>
      <c r="I187" s="74"/>
      <c r="J187" s="74"/>
      <c r="K187" s="74"/>
      <c r="L187" s="74"/>
    </row>
    <row r="188" spans="2:12" ht="30.75" customHeight="1">
      <c r="B188" s="73"/>
      <c r="C188" s="74"/>
      <c r="D188" s="74"/>
      <c r="E188" s="75"/>
      <c r="F188" s="74"/>
      <c r="G188" s="74"/>
      <c r="H188" s="74"/>
      <c r="I188" s="74"/>
      <c r="J188" s="74"/>
      <c r="K188" s="74"/>
      <c r="L188" s="74"/>
    </row>
    <row r="189" spans="2:12" ht="30.75" customHeight="1">
      <c r="B189" s="73"/>
      <c r="C189" s="74"/>
      <c r="D189" s="74"/>
      <c r="E189" s="75"/>
      <c r="F189" s="74"/>
      <c r="G189" s="74"/>
      <c r="H189" s="74"/>
      <c r="I189" s="74"/>
      <c r="J189" s="74"/>
      <c r="K189" s="74"/>
      <c r="L189" s="74"/>
    </row>
    <row r="190" spans="2:12" ht="30.75" customHeight="1">
      <c r="B190" s="73"/>
      <c r="C190" s="74"/>
      <c r="D190" s="74"/>
      <c r="E190" s="75"/>
      <c r="F190" s="74"/>
      <c r="G190" s="74"/>
      <c r="H190" s="74"/>
      <c r="I190" s="74"/>
      <c r="J190" s="74"/>
      <c r="K190" s="74"/>
      <c r="L190" s="74"/>
    </row>
    <row r="191" spans="2:12" ht="30.75" customHeight="1">
      <c r="B191" s="73"/>
      <c r="C191" s="74"/>
      <c r="D191" s="74"/>
      <c r="E191" s="75"/>
      <c r="F191" s="74"/>
      <c r="G191" s="74"/>
      <c r="H191" s="74"/>
      <c r="I191" s="74"/>
      <c r="J191" s="74"/>
      <c r="K191" s="74"/>
      <c r="L191" s="74"/>
    </row>
    <row r="192" spans="2:12" ht="30.75" customHeight="1">
      <c r="B192" s="73"/>
      <c r="C192" s="74"/>
      <c r="D192" s="74"/>
      <c r="E192" s="75"/>
      <c r="F192" s="74"/>
      <c r="G192" s="74"/>
      <c r="H192" s="74"/>
      <c r="I192" s="74"/>
      <c r="J192" s="74"/>
      <c r="K192" s="74"/>
      <c r="L192" s="74"/>
    </row>
    <row r="193" spans="2:12" ht="30.75" customHeight="1">
      <c r="B193" s="73"/>
      <c r="C193" s="74"/>
      <c r="D193" s="74"/>
      <c r="E193" s="75"/>
      <c r="F193" s="74"/>
      <c r="G193" s="74"/>
      <c r="H193" s="74"/>
      <c r="I193" s="74"/>
      <c r="J193" s="74"/>
      <c r="K193" s="74"/>
      <c r="L193" s="74"/>
    </row>
    <row r="194" spans="2:12" ht="30.75" customHeight="1">
      <c r="B194" s="73"/>
      <c r="C194" s="74"/>
      <c r="D194" s="74"/>
      <c r="E194" s="75"/>
      <c r="F194" s="74"/>
      <c r="G194" s="74"/>
      <c r="H194" s="74"/>
      <c r="I194" s="74"/>
      <c r="J194" s="74"/>
      <c r="K194" s="74"/>
      <c r="L194" s="74"/>
    </row>
    <row r="195" spans="2:12" ht="30.75" customHeight="1">
      <c r="B195" s="73"/>
      <c r="C195" s="74"/>
      <c r="D195" s="74"/>
      <c r="E195" s="75"/>
      <c r="F195" s="74"/>
      <c r="G195" s="74"/>
      <c r="H195" s="74"/>
      <c r="I195" s="74"/>
      <c r="J195" s="74"/>
      <c r="K195" s="74"/>
      <c r="L195" s="74"/>
    </row>
    <row r="196" spans="2:12" ht="30.75" customHeight="1">
      <c r="B196" s="73"/>
      <c r="C196" s="74"/>
      <c r="D196" s="74"/>
      <c r="E196" s="75"/>
      <c r="F196" s="74"/>
      <c r="G196" s="74"/>
      <c r="H196" s="74"/>
      <c r="I196" s="74"/>
      <c r="J196" s="74"/>
      <c r="K196" s="74"/>
      <c r="L196" s="74"/>
    </row>
    <row r="197" spans="2:12" ht="30.75" customHeight="1">
      <c r="B197" s="73"/>
      <c r="C197" s="74"/>
      <c r="D197" s="74"/>
      <c r="E197" s="75"/>
      <c r="F197" s="74"/>
      <c r="G197" s="74"/>
      <c r="H197" s="74"/>
      <c r="I197" s="74"/>
      <c r="J197" s="74"/>
      <c r="K197" s="74"/>
      <c r="L197" s="74"/>
    </row>
    <row r="198" spans="2:12" ht="30.75" customHeight="1">
      <c r="B198" s="73"/>
      <c r="C198" s="74"/>
      <c r="D198" s="74"/>
      <c r="E198" s="75"/>
      <c r="F198" s="74"/>
      <c r="G198" s="74"/>
      <c r="H198" s="74"/>
      <c r="I198" s="74"/>
      <c r="J198" s="74"/>
      <c r="K198" s="74"/>
      <c r="L198" s="74"/>
    </row>
    <row r="199" spans="2:12" ht="30.75" customHeight="1">
      <c r="B199" s="73"/>
      <c r="C199" s="74"/>
      <c r="D199" s="74"/>
      <c r="E199" s="75"/>
      <c r="F199" s="74"/>
      <c r="G199" s="74"/>
      <c r="H199" s="74"/>
      <c r="I199" s="74"/>
      <c r="J199" s="74"/>
      <c r="K199" s="74"/>
      <c r="L199" s="74"/>
    </row>
    <row r="200" spans="2:12" ht="30.75" customHeight="1">
      <c r="B200" s="73"/>
      <c r="C200" s="74"/>
      <c r="D200" s="74"/>
      <c r="E200" s="75"/>
      <c r="F200" s="74"/>
      <c r="G200" s="74"/>
      <c r="H200" s="74"/>
      <c r="I200" s="74"/>
      <c r="J200" s="74"/>
      <c r="K200" s="74"/>
      <c r="L200" s="74"/>
    </row>
    <row r="201" spans="2:12" ht="30.75" customHeight="1">
      <c r="B201" s="73"/>
      <c r="C201" s="74"/>
      <c r="D201" s="74"/>
      <c r="E201" s="75"/>
      <c r="F201" s="74"/>
      <c r="G201" s="74"/>
      <c r="H201" s="74"/>
      <c r="I201" s="74"/>
      <c r="J201" s="74"/>
      <c r="K201" s="74"/>
      <c r="L201" s="74"/>
    </row>
    <row r="202" spans="2:12" ht="30.75" customHeight="1">
      <c r="B202" s="73"/>
      <c r="C202" s="74"/>
      <c r="D202" s="74"/>
      <c r="E202" s="75"/>
      <c r="F202" s="74"/>
      <c r="G202" s="74"/>
      <c r="H202" s="74"/>
      <c r="I202" s="74"/>
      <c r="J202" s="74"/>
      <c r="K202" s="74"/>
      <c r="L202" s="74"/>
    </row>
    <row r="203" spans="2:12" ht="30.75" customHeight="1">
      <c r="B203" s="73"/>
      <c r="C203" s="74"/>
      <c r="D203" s="74"/>
      <c r="E203" s="75"/>
      <c r="F203" s="74"/>
      <c r="G203" s="74"/>
      <c r="H203" s="74"/>
      <c r="I203" s="74"/>
      <c r="J203" s="74"/>
      <c r="K203" s="74"/>
      <c r="L203" s="74"/>
    </row>
    <row r="204" spans="2:12" ht="30.75" customHeight="1">
      <c r="B204" s="73"/>
      <c r="C204" s="74"/>
      <c r="D204" s="74"/>
      <c r="E204" s="75"/>
      <c r="F204" s="74"/>
      <c r="G204" s="74"/>
      <c r="H204" s="74"/>
      <c r="I204" s="74"/>
      <c r="J204" s="74"/>
      <c r="K204" s="74"/>
      <c r="L204" s="74"/>
    </row>
    <row r="205" spans="2:12" ht="30.75" customHeight="1">
      <c r="B205" s="73"/>
      <c r="C205" s="74"/>
      <c r="D205" s="74"/>
      <c r="E205" s="75"/>
      <c r="F205" s="74"/>
      <c r="G205" s="74"/>
      <c r="H205" s="74"/>
      <c r="I205" s="74"/>
      <c r="J205" s="74"/>
      <c r="K205" s="74"/>
      <c r="L205" s="74"/>
    </row>
    <row r="206" spans="2:12" ht="30.75" customHeight="1">
      <c r="B206" s="73"/>
      <c r="C206" s="74"/>
      <c r="D206" s="74"/>
      <c r="E206" s="75"/>
      <c r="F206" s="74"/>
      <c r="G206" s="74"/>
      <c r="H206" s="74"/>
      <c r="I206" s="74"/>
      <c r="J206" s="74"/>
      <c r="K206" s="74"/>
      <c r="L206" s="74"/>
    </row>
    <row r="207" spans="2:12" ht="30.75" customHeight="1">
      <c r="B207" s="73"/>
      <c r="C207" s="74"/>
      <c r="D207" s="74"/>
      <c r="E207" s="75"/>
      <c r="F207" s="74"/>
      <c r="G207" s="74"/>
      <c r="H207" s="74"/>
      <c r="I207" s="74"/>
      <c r="J207" s="74"/>
      <c r="K207" s="74"/>
      <c r="L207" s="74"/>
    </row>
    <row r="208" spans="2:12" ht="30.75" customHeight="1">
      <c r="B208" s="73"/>
      <c r="C208" s="74"/>
      <c r="D208" s="74"/>
      <c r="E208" s="75"/>
      <c r="F208" s="74"/>
      <c r="G208" s="74"/>
      <c r="H208" s="74"/>
      <c r="I208" s="74"/>
      <c r="J208" s="74"/>
      <c r="K208" s="74"/>
      <c r="L208" s="74"/>
    </row>
    <row r="209" spans="2:12" ht="30.75" customHeight="1">
      <c r="B209" s="73"/>
      <c r="C209" s="74"/>
      <c r="D209" s="74"/>
      <c r="E209" s="75"/>
      <c r="F209" s="74"/>
      <c r="G209" s="74"/>
      <c r="H209" s="74"/>
      <c r="I209" s="74"/>
      <c r="J209" s="74"/>
      <c r="K209" s="74"/>
      <c r="L209" s="74"/>
    </row>
    <row r="210" spans="2:12" ht="30.75" customHeight="1">
      <c r="B210" s="73"/>
      <c r="C210" s="74"/>
      <c r="D210" s="74"/>
      <c r="E210" s="75"/>
      <c r="F210" s="74"/>
      <c r="G210" s="74"/>
      <c r="H210" s="74"/>
      <c r="I210" s="74"/>
      <c r="J210" s="74"/>
      <c r="K210" s="74"/>
      <c r="L210" s="74"/>
    </row>
    <row r="211" spans="2:12" ht="30.75" customHeight="1">
      <c r="B211" s="73"/>
      <c r="C211" s="74"/>
      <c r="D211" s="74"/>
      <c r="E211" s="75"/>
      <c r="F211" s="74"/>
      <c r="G211" s="74"/>
      <c r="H211" s="74"/>
      <c r="I211" s="74"/>
      <c r="J211" s="74"/>
      <c r="K211" s="74"/>
      <c r="L211" s="74"/>
    </row>
    <row r="212" spans="2:12" ht="30.75" customHeight="1">
      <c r="B212" s="73"/>
      <c r="C212" s="74"/>
      <c r="D212" s="74"/>
      <c r="E212" s="75"/>
      <c r="F212" s="74"/>
      <c r="G212" s="74"/>
      <c r="H212" s="74"/>
      <c r="I212" s="74"/>
      <c r="J212" s="74"/>
      <c r="K212" s="74"/>
      <c r="L212" s="74"/>
    </row>
    <row r="213" spans="2:12" ht="30.75" customHeight="1">
      <c r="B213" s="73"/>
      <c r="C213" s="74"/>
      <c r="D213" s="74"/>
      <c r="E213" s="75"/>
      <c r="F213" s="74"/>
      <c r="G213" s="74"/>
      <c r="H213" s="74"/>
      <c r="I213" s="74"/>
      <c r="J213" s="74"/>
      <c r="K213" s="74"/>
      <c r="L213" s="74"/>
    </row>
    <row r="214" spans="2:12" ht="30.75" customHeight="1">
      <c r="B214" s="73"/>
      <c r="C214" s="74"/>
      <c r="D214" s="74"/>
      <c r="E214" s="75"/>
      <c r="F214" s="74"/>
      <c r="G214" s="74"/>
      <c r="H214" s="74"/>
      <c r="I214" s="74"/>
      <c r="J214" s="74"/>
      <c r="K214" s="74"/>
      <c r="L214" s="74"/>
    </row>
    <row r="215" spans="2:12" ht="30.75" customHeight="1">
      <c r="B215" s="73"/>
      <c r="C215" s="74"/>
      <c r="D215" s="74"/>
      <c r="E215" s="75"/>
      <c r="F215" s="74"/>
      <c r="G215" s="74"/>
      <c r="H215" s="74"/>
      <c r="I215" s="74"/>
      <c r="J215" s="74"/>
      <c r="K215" s="74"/>
      <c r="L215" s="74"/>
    </row>
    <row r="216" spans="2:12" ht="30.75" customHeight="1">
      <c r="B216" s="73"/>
      <c r="C216" s="74"/>
      <c r="D216" s="74"/>
      <c r="E216" s="75"/>
      <c r="F216" s="74"/>
      <c r="G216" s="74"/>
      <c r="H216" s="74"/>
      <c r="I216" s="74"/>
      <c r="J216" s="74"/>
      <c r="K216" s="74"/>
      <c r="L216" s="74"/>
    </row>
    <row r="217" spans="2:12" ht="30.75" customHeight="1">
      <c r="B217" s="73"/>
      <c r="C217" s="74"/>
      <c r="D217" s="74"/>
      <c r="E217" s="75"/>
      <c r="F217" s="74"/>
      <c r="G217" s="74"/>
      <c r="H217" s="74"/>
      <c r="I217" s="74"/>
      <c r="J217" s="74"/>
      <c r="K217" s="74"/>
      <c r="L217" s="74"/>
    </row>
    <row r="218" spans="2:12" ht="30.75" customHeight="1">
      <c r="B218" s="73"/>
      <c r="C218" s="74"/>
      <c r="D218" s="74"/>
      <c r="E218" s="75"/>
      <c r="F218" s="74"/>
      <c r="G218" s="74"/>
      <c r="H218" s="74"/>
      <c r="I218" s="74"/>
      <c r="J218" s="74"/>
      <c r="K218" s="74"/>
      <c r="L218" s="74"/>
    </row>
    <row r="219" spans="2:12" ht="30.75" customHeight="1">
      <c r="B219" s="73"/>
      <c r="C219" s="74"/>
      <c r="D219" s="74"/>
      <c r="E219" s="75"/>
      <c r="F219" s="74"/>
      <c r="G219" s="74"/>
      <c r="H219" s="74"/>
      <c r="I219" s="74"/>
      <c r="J219" s="74"/>
      <c r="K219" s="74"/>
      <c r="L219" s="74"/>
    </row>
    <row r="220" spans="2:12" ht="30.75" customHeight="1">
      <c r="B220" s="73"/>
      <c r="C220" s="74"/>
      <c r="D220" s="74"/>
      <c r="E220" s="75"/>
      <c r="F220" s="74"/>
      <c r="G220" s="74"/>
      <c r="H220" s="74"/>
      <c r="I220" s="74"/>
      <c r="J220" s="74"/>
      <c r="K220" s="74"/>
      <c r="L220" s="74"/>
    </row>
    <row r="221" spans="2:12" ht="30.75" customHeight="1">
      <c r="B221" s="73"/>
      <c r="C221" s="74"/>
      <c r="D221" s="74"/>
      <c r="E221" s="75"/>
      <c r="F221" s="74"/>
      <c r="G221" s="74"/>
      <c r="H221" s="74"/>
      <c r="I221" s="74"/>
      <c r="J221" s="74"/>
      <c r="K221" s="74"/>
      <c r="L221" s="74"/>
    </row>
    <row r="222" spans="2:12" ht="30.75" customHeight="1">
      <c r="B222" s="73"/>
      <c r="C222" s="74"/>
      <c r="D222" s="74"/>
      <c r="E222" s="75"/>
      <c r="F222" s="74"/>
      <c r="G222" s="74"/>
      <c r="H222" s="74"/>
      <c r="I222" s="74"/>
      <c r="J222" s="74"/>
      <c r="K222" s="74"/>
      <c r="L222" s="74"/>
    </row>
    <row r="223" spans="2:12" ht="30.75" customHeight="1">
      <c r="B223" s="73"/>
      <c r="C223" s="74"/>
      <c r="D223" s="74"/>
      <c r="E223" s="75"/>
      <c r="F223" s="74"/>
      <c r="G223" s="74"/>
      <c r="H223" s="74"/>
      <c r="I223" s="74"/>
      <c r="J223" s="74"/>
      <c r="K223" s="74"/>
      <c r="L223" s="74"/>
    </row>
    <row r="224" spans="2:12" ht="30.75" customHeight="1">
      <c r="B224" s="73"/>
      <c r="C224" s="74"/>
      <c r="D224" s="74"/>
      <c r="E224" s="75"/>
      <c r="F224" s="74"/>
      <c r="G224" s="74"/>
      <c r="H224" s="74"/>
      <c r="I224" s="74"/>
      <c r="J224" s="74"/>
      <c r="K224" s="74"/>
      <c r="L224" s="74"/>
    </row>
    <row r="225" spans="2:12" ht="30.75" customHeight="1">
      <c r="B225" s="73"/>
      <c r="C225" s="74"/>
      <c r="D225" s="74"/>
      <c r="E225" s="75"/>
      <c r="F225" s="74"/>
      <c r="G225" s="74"/>
      <c r="H225" s="74"/>
      <c r="I225" s="74"/>
      <c r="J225" s="74"/>
      <c r="K225" s="74"/>
      <c r="L225" s="74"/>
    </row>
    <row r="226" spans="2:12" ht="30.75" customHeight="1">
      <c r="B226" s="73"/>
      <c r="C226" s="74"/>
      <c r="D226" s="74"/>
      <c r="E226" s="75"/>
      <c r="F226" s="74"/>
      <c r="G226" s="74"/>
      <c r="H226" s="74"/>
      <c r="I226" s="74"/>
      <c r="J226" s="74"/>
      <c r="K226" s="74"/>
      <c r="L226" s="74"/>
    </row>
    <row r="227" spans="2:12" ht="30.75" customHeight="1">
      <c r="B227" s="73"/>
      <c r="C227" s="74"/>
      <c r="D227" s="74"/>
      <c r="E227" s="75"/>
      <c r="F227" s="74"/>
      <c r="G227" s="74"/>
      <c r="H227" s="74"/>
      <c r="I227" s="74"/>
      <c r="J227" s="74"/>
      <c r="K227" s="74"/>
      <c r="L227" s="74"/>
    </row>
    <row r="228" spans="2:12" ht="30.75" customHeight="1">
      <c r="B228" s="73"/>
      <c r="C228" s="74"/>
      <c r="D228" s="74"/>
      <c r="E228" s="75"/>
      <c r="F228" s="74"/>
      <c r="G228" s="74"/>
      <c r="H228" s="74"/>
      <c r="I228" s="74"/>
      <c r="J228" s="74"/>
      <c r="K228" s="74"/>
      <c r="L228" s="74"/>
    </row>
    <row r="229" spans="2:12" ht="30.75" customHeight="1">
      <c r="B229" s="73"/>
      <c r="C229" s="74"/>
      <c r="D229" s="74"/>
      <c r="E229" s="75"/>
      <c r="F229" s="74"/>
      <c r="G229" s="74"/>
      <c r="H229" s="74"/>
      <c r="I229" s="74"/>
      <c r="J229" s="74"/>
      <c r="K229" s="74"/>
      <c r="L229" s="74"/>
    </row>
    <row r="230" spans="2:12" ht="30.75" customHeight="1">
      <c r="B230" s="73"/>
      <c r="C230" s="74"/>
      <c r="D230" s="74"/>
      <c r="E230" s="75"/>
      <c r="F230" s="74"/>
      <c r="G230" s="74"/>
      <c r="H230" s="74"/>
      <c r="I230" s="74"/>
      <c r="J230" s="74"/>
      <c r="K230" s="74"/>
      <c r="L230" s="74"/>
    </row>
    <row r="231" spans="2:12" ht="30.75" customHeight="1">
      <c r="B231" s="73"/>
    </row>
    <row r="232" spans="2:12" ht="30.75" customHeight="1">
      <c r="B232" s="73"/>
    </row>
    <row r="233" spans="2:12" ht="30.75" customHeight="1">
      <c r="B233" s="73"/>
    </row>
    <row r="234" spans="2:12" ht="30.75" customHeight="1">
      <c r="B234" s="73"/>
    </row>
    <row r="235" spans="2:12" ht="30.75" customHeight="1">
      <c r="B235" s="73"/>
    </row>
    <row r="236" spans="2:12" ht="30.75" customHeight="1">
      <c r="B236" s="73"/>
    </row>
    <row r="237" spans="2:12" ht="30.75" customHeight="1">
      <c r="B237" s="73"/>
    </row>
    <row r="238" spans="2:12" ht="30.75" customHeight="1">
      <c r="B238" s="73"/>
    </row>
    <row r="239" spans="2:12" ht="30.75" customHeight="1">
      <c r="B239" s="73"/>
    </row>
    <row r="240" spans="2:12" ht="30.75" customHeight="1">
      <c r="B240" s="73"/>
    </row>
    <row r="241" spans="2:11" ht="30.75" customHeight="1">
      <c r="B241" s="73"/>
    </row>
    <row r="242" spans="2:11" ht="30.75" customHeight="1">
      <c r="B242" s="73"/>
    </row>
    <row r="243" spans="2:11" ht="30.75" customHeight="1">
      <c r="B243" s="73"/>
      <c r="E243" s="22"/>
      <c r="K243" s="22"/>
    </row>
    <row r="244" spans="2:11" ht="30.75" customHeight="1">
      <c r="B244" s="73"/>
      <c r="E244" s="22"/>
      <c r="K244" s="22"/>
    </row>
    <row r="245" spans="2:11" ht="30.75" customHeight="1">
      <c r="B245" s="73"/>
      <c r="E245" s="22"/>
      <c r="K245" s="22"/>
    </row>
    <row r="246" spans="2:11" ht="30.75" customHeight="1">
      <c r="B246" s="73"/>
      <c r="E246" s="22"/>
      <c r="K246" s="22"/>
    </row>
    <row r="247" spans="2:11" ht="30.75" customHeight="1">
      <c r="B247" s="73"/>
      <c r="E247" s="22"/>
      <c r="K247" s="22"/>
    </row>
    <row r="248" spans="2:11" ht="30.75" customHeight="1">
      <c r="B248" s="73"/>
      <c r="E248" s="22"/>
      <c r="K248" s="22"/>
    </row>
    <row r="249" spans="2:11" ht="30.75" customHeight="1">
      <c r="B249" s="73"/>
      <c r="E249" s="22"/>
      <c r="K249" s="22"/>
    </row>
    <row r="250" spans="2:11" ht="30.75" customHeight="1">
      <c r="B250" s="73"/>
      <c r="E250" s="22"/>
      <c r="K250" s="22"/>
    </row>
    <row r="251" spans="2:11" ht="30.75" customHeight="1">
      <c r="B251" s="73"/>
      <c r="E251" s="22"/>
      <c r="K251" s="22"/>
    </row>
    <row r="252" spans="2:11" ht="30.75" customHeight="1">
      <c r="B252" s="73"/>
      <c r="E252" s="22"/>
      <c r="K252" s="22"/>
    </row>
    <row r="253" spans="2:11" ht="30.75" customHeight="1">
      <c r="B253" s="73"/>
      <c r="E253" s="22"/>
      <c r="K253" s="22"/>
    </row>
    <row r="254" spans="2:11" ht="30.75" customHeight="1">
      <c r="B254" s="73"/>
      <c r="E254" s="22"/>
      <c r="K254" s="22"/>
    </row>
    <row r="255" spans="2:11" ht="30.75" customHeight="1">
      <c r="B255" s="73"/>
      <c r="E255" s="22"/>
      <c r="K255" s="22"/>
    </row>
    <row r="256" spans="2:11" ht="30.75" customHeight="1">
      <c r="B256" s="73"/>
      <c r="E256" s="22"/>
      <c r="K256" s="22"/>
    </row>
    <row r="257" spans="2:11" ht="30.75" customHeight="1">
      <c r="B257" s="73"/>
      <c r="E257" s="22"/>
      <c r="K257" s="22"/>
    </row>
    <row r="258" spans="2:11" ht="30.75" customHeight="1">
      <c r="B258" s="73"/>
      <c r="E258" s="22"/>
      <c r="K258" s="22"/>
    </row>
    <row r="259" spans="2:11" ht="30.75" customHeight="1">
      <c r="B259" s="73"/>
      <c r="E259" s="22"/>
      <c r="K259" s="22"/>
    </row>
    <row r="260" spans="2:11" ht="30.75" customHeight="1">
      <c r="B260" s="73"/>
      <c r="E260" s="22"/>
      <c r="K260" s="22"/>
    </row>
    <row r="261" spans="2:11" ht="30.75" customHeight="1">
      <c r="B261" s="73"/>
      <c r="E261" s="22"/>
      <c r="K261" s="22"/>
    </row>
    <row r="262" spans="2:11" ht="30.75" customHeight="1">
      <c r="B262" s="73"/>
      <c r="E262" s="22"/>
      <c r="K262" s="22"/>
    </row>
    <row r="263" spans="2:11" ht="30.75" customHeight="1">
      <c r="B263" s="73"/>
      <c r="E263" s="22"/>
      <c r="K263" s="22"/>
    </row>
    <row r="264" spans="2:11" ht="30.75" customHeight="1">
      <c r="B264" s="73"/>
      <c r="E264" s="22"/>
      <c r="K264" s="22"/>
    </row>
    <row r="265" spans="2:11" ht="30.75" customHeight="1">
      <c r="B265" s="73"/>
      <c r="E265" s="22"/>
      <c r="K265" s="22"/>
    </row>
    <row r="266" spans="2:11" ht="30.75" customHeight="1">
      <c r="B266" s="73"/>
      <c r="E266" s="22"/>
      <c r="K266" s="22"/>
    </row>
    <row r="267" spans="2:11" ht="30.75" customHeight="1">
      <c r="B267" s="73"/>
      <c r="E267" s="22"/>
      <c r="K267" s="22"/>
    </row>
    <row r="268" spans="2:11" ht="30.75" customHeight="1">
      <c r="B268" s="73"/>
      <c r="E268" s="22"/>
      <c r="K268" s="22"/>
    </row>
  </sheetData>
  <mergeCells count="32">
    <mergeCell ref="B7:E7"/>
    <mergeCell ref="F7:L7"/>
    <mergeCell ref="B8:E8"/>
    <mergeCell ref="F8:L8"/>
    <mergeCell ref="B9:E9"/>
    <mergeCell ref="F9:L9"/>
    <mergeCell ref="F17:I17"/>
    <mergeCell ref="M17:R17"/>
    <mergeCell ref="B10:E10"/>
    <mergeCell ref="F10:L10"/>
    <mergeCell ref="B12:B19"/>
    <mergeCell ref="C12:L12"/>
    <mergeCell ref="C13:L13"/>
    <mergeCell ref="C14:L14"/>
    <mergeCell ref="F18:J19"/>
    <mergeCell ref="L18:L19"/>
    <mergeCell ref="M14:V14"/>
    <mergeCell ref="C15:E16"/>
    <mergeCell ref="K15:K16"/>
    <mergeCell ref="L15:L16"/>
    <mergeCell ref="M15:Q16"/>
    <mergeCell ref="M21:U21"/>
    <mergeCell ref="C22:J22"/>
    <mergeCell ref="M22:U22"/>
    <mergeCell ref="C23:J23"/>
    <mergeCell ref="M23:Q23"/>
    <mergeCell ref="C24:K24"/>
    <mergeCell ref="C25:K25"/>
    <mergeCell ref="C26:K26"/>
    <mergeCell ref="C27:L27"/>
    <mergeCell ref="C20:J20"/>
    <mergeCell ref="C21:J21"/>
  </mergeCells>
  <pageMargins left="0.70866141732283472" right="0.11811023622047245" top="0.74803149606299213" bottom="0.15748031496062992" header="0.31496062992125984" footer="0.31496062992125984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AB268"/>
  <sheetViews>
    <sheetView view="pageBreakPreview" topLeftCell="A13" zoomScaleNormal="100" zoomScaleSheetLayoutView="100" workbookViewId="0">
      <selection activeCell="F7" sqref="F7:L7"/>
    </sheetView>
  </sheetViews>
  <sheetFormatPr defaultColWidth="9.140625" defaultRowHeight="15"/>
  <cols>
    <col min="1" max="1" width="2.140625" style="47" customWidth="1"/>
    <col min="2" max="2" width="3.5703125" style="39" customWidth="1"/>
    <col min="3" max="4" width="7.7109375" style="47" customWidth="1"/>
    <col min="5" max="5" width="8.42578125" style="103" customWidth="1"/>
    <col min="6" max="6" width="8.42578125" style="47" customWidth="1"/>
    <col min="7" max="7" width="8.7109375" style="47" customWidth="1"/>
    <col min="8" max="8" width="8.28515625" style="47" customWidth="1"/>
    <col min="9" max="9" width="8.5703125" style="47" customWidth="1"/>
    <col min="10" max="10" width="6.7109375" style="47" customWidth="1"/>
    <col min="11" max="11" width="8.28515625" style="87" customWidth="1"/>
    <col min="12" max="12" width="12.28515625" style="47" customWidth="1"/>
    <col min="13" max="13" width="15.42578125" style="47" customWidth="1"/>
    <col min="14" max="16" width="4.85546875" style="47" customWidth="1"/>
    <col min="17" max="17" width="10.28515625" style="47" customWidth="1"/>
    <col min="18" max="19" width="9.140625" style="47"/>
    <col min="20" max="20" width="5.28515625" style="47" customWidth="1"/>
    <col min="21" max="21" width="6.28515625" style="47" customWidth="1"/>
    <col min="22" max="16384" width="9.140625" style="47"/>
  </cols>
  <sheetData>
    <row r="1" spans="2:22" ht="7.5" customHeight="1"/>
    <row r="2" spans="2:22">
      <c r="H2" s="47" t="s">
        <v>57</v>
      </c>
    </row>
    <row r="3" spans="2:22">
      <c r="H3" s="47" t="s">
        <v>60</v>
      </c>
    </row>
    <row r="4" spans="2:22" ht="5.25" customHeight="1"/>
    <row r="5" spans="2:22" ht="18.75">
      <c r="E5" s="104"/>
      <c r="F5" s="87" t="s">
        <v>120</v>
      </c>
    </row>
    <row r="6" spans="2:22" ht="21" customHeight="1">
      <c r="F6" s="88" t="s">
        <v>121</v>
      </c>
    </row>
    <row r="7" spans="2:22" ht="46.5" customHeight="1">
      <c r="B7" s="535" t="s">
        <v>54</v>
      </c>
      <c r="C7" s="535"/>
      <c r="D7" s="535"/>
      <c r="E7" s="535"/>
      <c r="F7" s="362" t="e">
        <f>#REF!</f>
        <v>#REF!</v>
      </c>
      <c r="G7" s="362"/>
      <c r="H7" s="362"/>
      <c r="I7" s="362"/>
      <c r="J7" s="362"/>
      <c r="K7" s="362"/>
      <c r="L7" s="362"/>
    </row>
    <row r="8" spans="2:22" ht="69.75" customHeight="1">
      <c r="B8" s="535" t="s">
        <v>53</v>
      </c>
      <c r="C8" s="535"/>
      <c r="D8" s="535"/>
      <c r="E8" s="535"/>
      <c r="F8" s="362" t="s">
        <v>93</v>
      </c>
      <c r="G8" s="362"/>
      <c r="H8" s="362"/>
      <c r="I8" s="362"/>
      <c r="J8" s="362"/>
      <c r="K8" s="362"/>
      <c r="L8" s="362"/>
    </row>
    <row r="9" spans="2:22" ht="24.75" customHeight="1">
      <c r="B9" s="535" t="s">
        <v>52</v>
      </c>
      <c r="C9" s="535"/>
      <c r="D9" s="535"/>
      <c r="E9" s="535"/>
      <c r="F9" s="553" t="s">
        <v>61</v>
      </c>
      <c r="G9" s="553"/>
      <c r="H9" s="553"/>
      <c r="I9" s="553"/>
      <c r="J9" s="553"/>
      <c r="K9" s="553"/>
      <c r="L9" s="553"/>
    </row>
    <row r="10" spans="2:22" ht="27" customHeight="1">
      <c r="B10" s="535" t="s">
        <v>50</v>
      </c>
      <c r="C10" s="535"/>
      <c r="D10" s="535"/>
      <c r="E10" s="535"/>
      <c r="F10" s="536" t="e">
        <f>#REF!</f>
        <v>#REF!</v>
      </c>
      <c r="G10" s="536"/>
      <c r="H10" s="536"/>
      <c r="I10" s="536"/>
      <c r="J10" s="536"/>
      <c r="K10" s="536"/>
      <c r="L10" s="536"/>
    </row>
    <row r="11" spans="2:22" ht="4.5" customHeight="1" thickBot="1">
      <c r="K11" s="92"/>
    </row>
    <row r="12" spans="2:22" ht="30.75" customHeight="1">
      <c r="B12" s="537">
        <f>B1+1</f>
        <v>1</v>
      </c>
      <c r="C12" s="540" t="s">
        <v>69</v>
      </c>
      <c r="D12" s="541"/>
      <c r="E12" s="541"/>
      <c r="F12" s="541"/>
      <c r="G12" s="541"/>
      <c r="H12" s="541"/>
      <c r="I12" s="541"/>
      <c r="J12" s="541"/>
      <c r="K12" s="541"/>
      <c r="L12" s="542"/>
      <c r="M12" s="87"/>
      <c r="R12" s="46"/>
      <c r="S12" s="46"/>
      <c r="T12" s="46"/>
      <c r="U12" s="46"/>
    </row>
    <row r="13" spans="2:22" ht="16.5" customHeight="1">
      <c r="B13" s="538"/>
      <c r="C13" s="543" t="s">
        <v>31</v>
      </c>
      <c r="D13" s="544"/>
      <c r="E13" s="544"/>
      <c r="F13" s="544"/>
      <c r="G13" s="544"/>
      <c r="H13" s="544"/>
      <c r="I13" s="544"/>
      <c r="J13" s="544"/>
      <c r="K13" s="544"/>
      <c r="L13" s="545"/>
      <c r="M13" s="87"/>
      <c r="R13" s="46"/>
      <c r="S13" s="46"/>
      <c r="T13" s="46"/>
      <c r="U13" s="46"/>
    </row>
    <row r="14" spans="2:22" s="39" customFormat="1" ht="12" hidden="1" customHeight="1">
      <c r="B14" s="538"/>
      <c r="C14" s="499" t="s">
        <v>62</v>
      </c>
      <c r="D14" s="500"/>
      <c r="E14" s="500"/>
      <c r="F14" s="500"/>
      <c r="G14" s="500"/>
      <c r="H14" s="500"/>
      <c r="I14" s="500"/>
      <c r="J14" s="500"/>
      <c r="K14" s="500"/>
      <c r="L14" s="501"/>
      <c r="M14" s="510"/>
      <c r="N14" s="511"/>
      <c r="O14" s="511"/>
      <c r="P14" s="511"/>
      <c r="Q14" s="511"/>
      <c r="R14" s="511"/>
      <c r="S14" s="511"/>
      <c r="T14" s="511"/>
      <c r="U14" s="511"/>
      <c r="V14" s="512"/>
    </row>
    <row r="15" spans="2:22" ht="23.25" customHeight="1">
      <c r="B15" s="538"/>
      <c r="C15" s="513" t="s">
        <v>63</v>
      </c>
      <c r="D15" s="514"/>
      <c r="E15" s="515"/>
      <c r="F15" s="40"/>
      <c r="G15" s="41" t="s">
        <v>33</v>
      </c>
      <c r="H15" s="42">
        <v>19</v>
      </c>
      <c r="I15" s="43" t="s">
        <v>32</v>
      </c>
      <c r="J15" s="44">
        <v>190</v>
      </c>
      <c r="K15" s="519" t="s">
        <v>29</v>
      </c>
      <c r="L15" s="521" t="e">
        <f>ROUND(H15+(H16-H15)/(J16-J15)*(D17-J15),1)</f>
        <v>#REF!</v>
      </c>
      <c r="M15" s="523">
        <f>ROUND(8.4+(9-8.4)/(50-45)*(47.1-45),1)</f>
        <v>8.6999999999999993</v>
      </c>
      <c r="N15" s="393"/>
      <c r="O15" s="393"/>
      <c r="P15" s="393"/>
      <c r="Q15" s="394"/>
      <c r="R15" s="46"/>
      <c r="S15" s="46"/>
      <c r="T15" s="46"/>
      <c r="U15" s="46"/>
    </row>
    <row r="16" spans="2:22" ht="23.25" customHeight="1">
      <c r="B16" s="538"/>
      <c r="C16" s="516"/>
      <c r="D16" s="517"/>
      <c r="E16" s="518"/>
      <c r="F16" s="40"/>
      <c r="G16" s="48" t="s">
        <v>35</v>
      </c>
      <c r="H16" s="42">
        <v>20</v>
      </c>
      <c r="I16" s="48" t="s">
        <v>34</v>
      </c>
      <c r="J16" s="44">
        <v>220</v>
      </c>
      <c r="K16" s="520"/>
      <c r="L16" s="522"/>
      <c r="M16" s="524"/>
      <c r="N16" s="525"/>
      <c r="O16" s="525"/>
      <c r="P16" s="525"/>
      <c r="Q16" s="526"/>
      <c r="R16" s="46"/>
      <c r="S16" s="46"/>
      <c r="T16" s="46"/>
      <c r="U16" s="46"/>
    </row>
    <row r="17" spans="2:28" ht="23.25" customHeight="1">
      <c r="B17" s="538"/>
      <c r="C17" s="49"/>
      <c r="D17" s="50" t="e">
        <f>#REF!+#REF!+#REF!+#REF!</f>
        <v>#REF!</v>
      </c>
      <c r="E17" s="51"/>
      <c r="F17" s="365" t="s">
        <v>64</v>
      </c>
      <c r="G17" s="366"/>
      <c r="H17" s="366"/>
      <c r="I17" s="366"/>
      <c r="J17" s="52" t="s">
        <v>65</v>
      </c>
      <c r="K17" s="53">
        <v>1</v>
      </c>
      <c r="L17" s="54"/>
      <c r="M17" s="486"/>
      <c r="N17" s="487"/>
      <c r="O17" s="487"/>
      <c r="P17" s="487"/>
      <c r="Q17" s="487"/>
      <c r="R17" s="487"/>
      <c r="S17" s="56"/>
      <c r="T17" s="46"/>
      <c r="U17" s="46"/>
    </row>
    <row r="18" spans="2:28" ht="23.25" customHeight="1">
      <c r="B18" s="538"/>
      <c r="C18" s="90"/>
      <c r="D18" s="120" t="s">
        <v>66</v>
      </c>
      <c r="E18" s="90"/>
      <c r="F18" s="546" t="s">
        <v>70</v>
      </c>
      <c r="G18" s="523"/>
      <c r="H18" s="523"/>
      <c r="I18" s="523"/>
      <c r="J18" s="547"/>
      <c r="K18" s="45"/>
      <c r="L18" s="551" t="e">
        <f>ROUND(L15*K17,2)</f>
        <v>#REF!</v>
      </c>
      <c r="M18" s="121"/>
      <c r="N18" s="55"/>
      <c r="O18" s="55"/>
      <c r="P18" s="55"/>
      <c r="Q18" s="55"/>
      <c r="R18" s="55"/>
      <c r="S18" s="46"/>
      <c r="T18" s="46"/>
      <c r="U18" s="46"/>
    </row>
    <row r="19" spans="2:28" ht="23.25" customHeight="1">
      <c r="B19" s="539"/>
      <c r="C19" s="90"/>
      <c r="D19" s="122"/>
      <c r="E19" s="90"/>
      <c r="F19" s="548"/>
      <c r="G19" s="549"/>
      <c r="H19" s="549"/>
      <c r="I19" s="549"/>
      <c r="J19" s="550"/>
      <c r="K19" s="83"/>
      <c r="L19" s="552"/>
      <c r="M19" s="87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</row>
    <row r="20" spans="2:28" ht="36.75" customHeight="1">
      <c r="B20" s="123">
        <f>B12+1</f>
        <v>2</v>
      </c>
      <c r="C20" s="530" t="s">
        <v>71</v>
      </c>
      <c r="D20" s="531"/>
      <c r="E20" s="531"/>
      <c r="F20" s="531"/>
      <c r="G20" s="531"/>
      <c r="H20" s="531"/>
      <c r="I20" s="531"/>
      <c r="J20" s="532"/>
      <c r="K20" s="82"/>
      <c r="L20" s="102" t="e">
        <f>L18</f>
        <v>#REF!</v>
      </c>
      <c r="M20" s="87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</row>
    <row r="21" spans="2:28" ht="49.5" customHeight="1">
      <c r="B21" s="24">
        <f>B20+1</f>
        <v>3</v>
      </c>
      <c r="C21" s="391" t="s">
        <v>68</v>
      </c>
      <c r="D21" s="392"/>
      <c r="E21" s="392"/>
      <c r="F21" s="393"/>
      <c r="G21" s="393"/>
      <c r="H21" s="393"/>
      <c r="I21" s="393"/>
      <c r="J21" s="394"/>
      <c r="K21" s="124">
        <v>189.71</v>
      </c>
      <c r="L21" s="125"/>
      <c r="M21" s="396"/>
      <c r="N21" s="396"/>
      <c r="O21" s="396"/>
      <c r="P21" s="396"/>
      <c r="Q21" s="396"/>
      <c r="R21" s="396"/>
      <c r="S21" s="396"/>
      <c r="T21" s="396"/>
      <c r="U21" s="397"/>
    </row>
    <row r="22" spans="2:28" ht="60" customHeight="1">
      <c r="B22" s="24">
        <f t="shared" ref="B22:B27" si="0">B21+1</f>
        <v>4</v>
      </c>
      <c r="C22" s="365" t="s">
        <v>72</v>
      </c>
      <c r="D22" s="366"/>
      <c r="E22" s="366"/>
      <c r="F22" s="367"/>
      <c r="G22" s="367"/>
      <c r="H22" s="367"/>
      <c r="I22" s="367"/>
      <c r="J22" s="368"/>
      <c r="K22" s="126">
        <v>1.145</v>
      </c>
      <c r="L22" s="54"/>
      <c r="M22" s="396"/>
      <c r="N22" s="396"/>
      <c r="O22" s="396"/>
      <c r="P22" s="396"/>
      <c r="Q22" s="396"/>
      <c r="R22" s="396"/>
      <c r="S22" s="396"/>
      <c r="T22" s="396"/>
      <c r="U22" s="397"/>
    </row>
    <row r="23" spans="2:28" ht="33.75" customHeight="1">
      <c r="B23" s="24">
        <f t="shared" si="0"/>
        <v>5</v>
      </c>
      <c r="C23" s="365" t="s">
        <v>73</v>
      </c>
      <c r="D23" s="366"/>
      <c r="E23" s="366"/>
      <c r="F23" s="367"/>
      <c r="G23" s="367"/>
      <c r="H23" s="367"/>
      <c r="I23" s="367"/>
      <c r="J23" s="368"/>
      <c r="K23" s="66">
        <f>ROUND(Лист8!B1*Лист8!B2*Лист8!B3*Лист8!B4*Лист8!B5*Лист8!B6*Лист8!B7,4)</f>
        <v>1.0439000000000001</v>
      </c>
      <c r="L23" s="54"/>
      <c r="M23" s="533" t="s">
        <v>67</v>
      </c>
      <c r="N23" s="534"/>
      <c r="O23" s="534"/>
      <c r="P23" s="534"/>
      <c r="Q23" s="534"/>
      <c r="R23" s="127"/>
      <c r="S23" s="127"/>
      <c r="T23" s="127"/>
      <c r="U23" s="127"/>
    </row>
    <row r="24" spans="2:28" ht="49.5" customHeight="1">
      <c r="B24" s="24">
        <f t="shared" si="0"/>
        <v>6</v>
      </c>
      <c r="C24" s="385" t="s">
        <v>82</v>
      </c>
      <c r="D24" s="386"/>
      <c r="E24" s="386"/>
      <c r="F24" s="386"/>
      <c r="G24" s="386"/>
      <c r="H24" s="386"/>
      <c r="I24" s="386"/>
      <c r="J24" s="386"/>
      <c r="K24" s="387"/>
      <c r="L24" s="113" t="e">
        <f>ROUND(L20*K21*K22*K23,2)</f>
        <v>#REF!</v>
      </c>
      <c r="M24" s="71"/>
      <c r="N24" s="71"/>
      <c r="O24" s="71"/>
      <c r="P24" s="71"/>
      <c r="Q24" s="71"/>
      <c r="R24" s="71"/>
    </row>
    <row r="25" spans="2:28" ht="33.75" customHeight="1">
      <c r="B25" s="24">
        <f t="shared" si="0"/>
        <v>7</v>
      </c>
      <c r="C25" s="376" t="s">
        <v>84</v>
      </c>
      <c r="D25" s="377"/>
      <c r="E25" s="377"/>
      <c r="F25" s="377"/>
      <c r="G25" s="377"/>
      <c r="H25" s="377"/>
      <c r="I25" s="377"/>
      <c r="J25" s="377"/>
      <c r="K25" s="378"/>
      <c r="L25" s="113" t="e">
        <f>ROUND(L24/100*20,2)</f>
        <v>#REF!</v>
      </c>
      <c r="M25" s="71"/>
      <c r="N25" s="71"/>
      <c r="O25" s="71"/>
      <c r="P25" s="71"/>
      <c r="Q25" s="71"/>
      <c r="R25" s="71"/>
    </row>
    <row r="26" spans="2:28" ht="33.75" customHeight="1">
      <c r="B26" s="24">
        <f t="shared" si="0"/>
        <v>8</v>
      </c>
      <c r="C26" s="376" t="s">
        <v>85</v>
      </c>
      <c r="D26" s="377"/>
      <c r="E26" s="377"/>
      <c r="F26" s="377"/>
      <c r="G26" s="377"/>
      <c r="H26" s="377"/>
      <c r="I26" s="377"/>
      <c r="J26" s="377"/>
      <c r="K26" s="378"/>
      <c r="L26" s="70" t="e">
        <f>L24+L25</f>
        <v>#REF!</v>
      </c>
      <c r="M26" s="71"/>
      <c r="N26" s="71"/>
      <c r="O26" s="71"/>
      <c r="P26" s="71"/>
      <c r="Q26" s="71"/>
      <c r="R26" s="71"/>
    </row>
    <row r="27" spans="2:28" ht="33.75" customHeight="1" thickBot="1">
      <c r="B27" s="72">
        <f t="shared" si="0"/>
        <v>9</v>
      </c>
      <c r="C27" s="527" t="s">
        <v>117</v>
      </c>
      <c r="D27" s="528"/>
      <c r="E27" s="528"/>
      <c r="F27" s="528"/>
      <c r="G27" s="528"/>
      <c r="H27" s="528"/>
      <c r="I27" s="528"/>
      <c r="J27" s="528"/>
      <c r="K27" s="528"/>
      <c r="L27" s="529"/>
    </row>
    <row r="28" spans="2:28" ht="24" customHeight="1">
      <c r="B28" s="117"/>
      <c r="C28" s="118"/>
      <c r="D28" s="118"/>
      <c r="E28" s="119"/>
      <c r="F28" s="112"/>
      <c r="G28" s="118"/>
      <c r="H28" s="118"/>
      <c r="I28" s="118"/>
      <c r="J28" s="118"/>
      <c r="K28" s="118"/>
      <c r="L28" s="118"/>
      <c r="M28" s="94"/>
      <c r="N28" s="94"/>
      <c r="O28" s="94"/>
    </row>
    <row r="29" spans="2:28" s="39" customFormat="1" ht="12">
      <c r="B29" s="117"/>
      <c r="C29" s="95" t="s">
        <v>19</v>
      </c>
      <c r="D29" s="95"/>
      <c r="E29" s="96"/>
      <c r="G29" s="96" t="s">
        <v>18</v>
      </c>
      <c r="H29" s="95"/>
      <c r="I29" s="97"/>
      <c r="J29" s="98"/>
      <c r="K29" s="95"/>
      <c r="L29" s="95"/>
    </row>
    <row r="30" spans="2:28" s="39" customFormat="1" ht="5.25" customHeight="1">
      <c r="B30" s="117"/>
      <c r="C30" s="95"/>
      <c r="D30" s="95"/>
      <c r="E30" s="95"/>
      <c r="G30" s="95"/>
      <c r="H30" s="95"/>
      <c r="I30" s="95"/>
      <c r="J30" s="95"/>
      <c r="K30" s="95"/>
      <c r="L30" s="95"/>
    </row>
    <row r="31" spans="2:28" s="39" customFormat="1" ht="12">
      <c r="B31" s="117"/>
      <c r="C31" s="95" t="s">
        <v>17</v>
      </c>
      <c r="D31" s="95"/>
      <c r="E31" s="95"/>
      <c r="G31" s="95" t="s">
        <v>16</v>
      </c>
      <c r="H31" s="95"/>
      <c r="I31" s="95"/>
      <c r="J31" s="99"/>
      <c r="K31" s="95"/>
      <c r="L31" s="95"/>
    </row>
    <row r="32" spans="2:28" s="39" customFormat="1" ht="4.5" customHeight="1">
      <c r="B32" s="117"/>
      <c r="C32" s="95"/>
      <c r="D32" s="95"/>
      <c r="E32" s="95"/>
      <c r="G32" s="95"/>
      <c r="H32" s="95"/>
      <c r="I32" s="95"/>
      <c r="J32" s="99"/>
      <c r="K32" s="95"/>
      <c r="L32" s="95"/>
      <c r="M32" s="95"/>
      <c r="N32" s="95"/>
      <c r="O32" s="95"/>
    </row>
    <row r="33" spans="2:12" s="85" customFormat="1" ht="4.5" customHeight="1">
      <c r="B33" s="84"/>
      <c r="E33" s="86"/>
      <c r="K33" s="89"/>
    </row>
    <row r="35" spans="2:12">
      <c r="B35" s="117"/>
      <c r="C35" s="94"/>
      <c r="D35" s="94"/>
      <c r="E35" s="94"/>
      <c r="F35" s="94"/>
      <c r="G35" s="94"/>
      <c r="H35" s="94"/>
      <c r="I35" s="94"/>
      <c r="J35" s="94"/>
      <c r="K35" s="94"/>
      <c r="L35" s="94"/>
    </row>
    <row r="36" spans="2:12">
      <c r="B36" s="117"/>
      <c r="C36" s="118"/>
      <c r="D36" s="118"/>
      <c r="E36" s="119"/>
      <c r="F36" s="118"/>
      <c r="G36" s="118"/>
      <c r="H36" s="118"/>
      <c r="I36" s="118"/>
      <c r="J36" s="118"/>
      <c r="K36" s="118"/>
      <c r="L36" s="118"/>
    </row>
    <row r="37" spans="2:12">
      <c r="B37" s="117"/>
      <c r="C37" s="118"/>
      <c r="D37" s="118"/>
      <c r="E37" s="119"/>
      <c r="F37" s="118"/>
      <c r="G37" s="118"/>
      <c r="H37" s="118"/>
      <c r="I37" s="118"/>
      <c r="J37" s="118"/>
      <c r="K37" s="118"/>
      <c r="L37" s="118"/>
    </row>
    <row r="38" spans="2:12">
      <c r="B38" s="117"/>
      <c r="C38" s="118"/>
      <c r="D38" s="118"/>
      <c r="E38" s="119"/>
      <c r="F38" s="118"/>
      <c r="G38" s="118"/>
      <c r="H38" s="118"/>
      <c r="I38" s="118"/>
      <c r="J38" s="118"/>
      <c r="K38" s="118"/>
      <c r="L38" s="118"/>
    </row>
    <row r="39" spans="2:12">
      <c r="B39" s="117"/>
      <c r="C39" s="118"/>
      <c r="D39" s="118"/>
      <c r="E39" s="119"/>
      <c r="F39" s="118"/>
      <c r="G39" s="118"/>
      <c r="H39" s="118"/>
      <c r="I39" s="118"/>
      <c r="J39" s="118"/>
      <c r="K39" s="118"/>
      <c r="L39" s="118"/>
    </row>
    <row r="40" spans="2:12">
      <c r="B40" s="117"/>
      <c r="C40" s="118"/>
      <c r="D40" s="118"/>
      <c r="E40" s="119"/>
      <c r="F40" s="118"/>
      <c r="G40" s="118"/>
      <c r="H40" s="118"/>
      <c r="I40" s="118"/>
      <c r="J40" s="118"/>
      <c r="K40" s="118"/>
      <c r="L40" s="118"/>
    </row>
    <row r="41" spans="2:12">
      <c r="B41" s="117"/>
      <c r="C41" s="118"/>
      <c r="D41" s="118"/>
      <c r="E41" s="119"/>
      <c r="F41" s="118"/>
      <c r="G41" s="118"/>
      <c r="H41" s="118"/>
      <c r="I41" s="118"/>
      <c r="J41" s="118"/>
      <c r="K41" s="118"/>
      <c r="L41" s="118"/>
    </row>
    <row r="42" spans="2:12">
      <c r="B42" s="117"/>
      <c r="C42" s="118"/>
      <c r="D42" s="118"/>
      <c r="E42" s="119"/>
      <c r="F42" s="118"/>
      <c r="G42" s="118"/>
      <c r="H42" s="118"/>
      <c r="I42" s="118"/>
      <c r="J42" s="118"/>
      <c r="K42" s="118"/>
      <c r="L42" s="118"/>
    </row>
    <row r="43" spans="2:12">
      <c r="B43" s="117"/>
      <c r="C43" s="118"/>
      <c r="D43" s="118"/>
      <c r="E43" s="119"/>
      <c r="F43" s="118"/>
      <c r="G43" s="118"/>
      <c r="H43" s="118"/>
      <c r="I43" s="118"/>
      <c r="J43" s="118"/>
      <c r="K43" s="118"/>
      <c r="L43" s="118"/>
    </row>
    <row r="44" spans="2:12">
      <c r="B44" s="117"/>
      <c r="C44" s="118"/>
      <c r="D44" s="118"/>
      <c r="E44" s="119"/>
      <c r="F44" s="118"/>
      <c r="G44" s="118"/>
      <c r="H44" s="118"/>
      <c r="I44" s="118"/>
      <c r="J44" s="118"/>
      <c r="K44" s="118"/>
      <c r="L44" s="118"/>
    </row>
    <row r="45" spans="2:12">
      <c r="B45" s="117"/>
      <c r="C45" s="118"/>
      <c r="D45" s="118"/>
      <c r="E45" s="119"/>
      <c r="F45" s="118"/>
      <c r="G45" s="118"/>
      <c r="H45" s="118"/>
      <c r="I45" s="118"/>
      <c r="J45" s="118"/>
      <c r="K45" s="118"/>
      <c r="L45" s="118"/>
    </row>
    <row r="46" spans="2:12">
      <c r="B46" s="117"/>
      <c r="C46" s="118"/>
      <c r="D46" s="118"/>
      <c r="E46" s="119"/>
      <c r="F46" s="118"/>
      <c r="G46" s="118"/>
      <c r="H46" s="118"/>
      <c r="I46" s="118"/>
      <c r="J46" s="118"/>
      <c r="K46" s="118"/>
      <c r="L46" s="118"/>
    </row>
    <row r="47" spans="2:12">
      <c r="B47" s="117"/>
      <c r="C47" s="118"/>
      <c r="D47" s="118"/>
      <c r="E47" s="119"/>
      <c r="F47" s="118"/>
      <c r="G47" s="118"/>
      <c r="H47" s="118"/>
      <c r="I47" s="118"/>
      <c r="J47" s="118"/>
      <c r="K47" s="118"/>
      <c r="L47" s="118"/>
    </row>
    <row r="48" spans="2:12">
      <c r="B48" s="117"/>
      <c r="C48" s="118"/>
      <c r="D48" s="118"/>
      <c r="E48" s="119"/>
      <c r="F48" s="118"/>
      <c r="G48" s="118"/>
      <c r="H48" s="118"/>
      <c r="I48" s="118"/>
      <c r="J48" s="118"/>
      <c r="K48" s="118"/>
      <c r="L48" s="118"/>
    </row>
    <row r="49" spans="2:12">
      <c r="B49" s="117"/>
      <c r="C49" s="118"/>
      <c r="D49" s="118"/>
      <c r="E49" s="119"/>
      <c r="F49" s="118"/>
      <c r="G49" s="118"/>
      <c r="H49" s="118"/>
      <c r="I49" s="118"/>
      <c r="J49" s="118"/>
      <c r="K49" s="118"/>
      <c r="L49" s="118"/>
    </row>
    <row r="50" spans="2:12">
      <c r="B50" s="117"/>
      <c r="C50" s="118"/>
      <c r="D50" s="118"/>
      <c r="E50" s="119"/>
      <c r="F50" s="118"/>
      <c r="G50" s="118"/>
      <c r="H50" s="118"/>
      <c r="I50" s="118"/>
      <c r="J50" s="118"/>
      <c r="K50" s="118"/>
      <c r="L50" s="118"/>
    </row>
    <row r="51" spans="2:12">
      <c r="B51" s="117"/>
      <c r="C51" s="118"/>
      <c r="D51" s="118"/>
      <c r="E51" s="119"/>
      <c r="F51" s="118"/>
      <c r="G51" s="118"/>
      <c r="H51" s="118"/>
      <c r="I51" s="118"/>
      <c r="J51" s="118"/>
      <c r="K51" s="118"/>
      <c r="L51" s="118"/>
    </row>
    <row r="52" spans="2:12">
      <c r="B52" s="117"/>
      <c r="C52" s="118"/>
      <c r="D52" s="118"/>
      <c r="E52" s="119"/>
      <c r="F52" s="118"/>
      <c r="G52" s="118"/>
      <c r="H52" s="118"/>
      <c r="I52" s="118"/>
      <c r="J52" s="118"/>
      <c r="K52" s="118"/>
      <c r="L52" s="118"/>
    </row>
    <row r="53" spans="2:12">
      <c r="B53" s="117"/>
      <c r="C53" s="118"/>
      <c r="D53" s="118"/>
      <c r="E53" s="119"/>
      <c r="F53" s="118"/>
      <c r="G53" s="118"/>
      <c r="H53" s="118"/>
      <c r="I53" s="118"/>
      <c r="J53" s="118"/>
      <c r="K53" s="118"/>
      <c r="L53" s="118"/>
    </row>
    <row r="54" spans="2:12">
      <c r="B54" s="117"/>
      <c r="C54" s="118"/>
      <c r="D54" s="118"/>
      <c r="E54" s="119"/>
      <c r="F54" s="118"/>
      <c r="G54" s="118"/>
      <c r="H54" s="118"/>
      <c r="I54" s="118"/>
      <c r="J54" s="118"/>
      <c r="K54" s="118"/>
      <c r="L54" s="118"/>
    </row>
    <row r="55" spans="2:12">
      <c r="B55" s="117"/>
      <c r="C55" s="118"/>
      <c r="D55" s="118"/>
      <c r="E55" s="119"/>
      <c r="F55" s="118"/>
      <c r="G55" s="118"/>
      <c r="H55" s="118"/>
      <c r="I55" s="118"/>
      <c r="J55" s="118"/>
      <c r="K55" s="118"/>
      <c r="L55" s="118"/>
    </row>
    <row r="56" spans="2:12">
      <c r="B56" s="117"/>
      <c r="C56" s="118"/>
      <c r="D56" s="118"/>
      <c r="E56" s="119"/>
      <c r="F56" s="118"/>
      <c r="G56" s="118"/>
      <c r="H56" s="118"/>
      <c r="I56" s="118"/>
      <c r="J56" s="118"/>
      <c r="K56" s="118"/>
      <c r="L56" s="118"/>
    </row>
    <row r="57" spans="2:12">
      <c r="B57" s="117"/>
      <c r="C57" s="118"/>
      <c r="D57" s="118"/>
      <c r="E57" s="119"/>
      <c r="F57" s="118"/>
      <c r="G57" s="118"/>
      <c r="H57" s="118"/>
      <c r="I57" s="118"/>
      <c r="J57" s="118"/>
      <c r="K57" s="118"/>
      <c r="L57" s="118"/>
    </row>
    <row r="58" spans="2:12">
      <c r="B58" s="117"/>
      <c r="C58" s="118"/>
      <c r="D58" s="118"/>
      <c r="E58" s="119"/>
      <c r="F58" s="118"/>
      <c r="G58" s="118"/>
      <c r="H58" s="118"/>
      <c r="I58" s="118"/>
      <c r="J58" s="118"/>
      <c r="K58" s="118"/>
      <c r="L58" s="118"/>
    </row>
    <row r="59" spans="2:12">
      <c r="B59" s="117"/>
      <c r="C59" s="118"/>
      <c r="D59" s="118"/>
      <c r="E59" s="119"/>
      <c r="F59" s="118"/>
      <c r="G59" s="118"/>
      <c r="H59" s="118"/>
      <c r="I59" s="118"/>
      <c r="J59" s="118"/>
      <c r="K59" s="118"/>
      <c r="L59" s="118"/>
    </row>
    <row r="60" spans="2:12">
      <c r="B60" s="117"/>
      <c r="C60" s="118"/>
      <c r="D60" s="118"/>
      <c r="E60" s="119"/>
      <c r="F60" s="118"/>
      <c r="G60" s="118"/>
      <c r="H60" s="118"/>
      <c r="I60" s="118"/>
      <c r="J60" s="118"/>
      <c r="K60" s="118"/>
      <c r="L60" s="118"/>
    </row>
    <row r="61" spans="2:12">
      <c r="B61" s="117"/>
      <c r="C61" s="118"/>
      <c r="D61" s="118"/>
      <c r="E61" s="119"/>
      <c r="F61" s="118"/>
      <c r="G61" s="118"/>
      <c r="H61" s="118"/>
      <c r="I61" s="118"/>
      <c r="J61" s="118"/>
      <c r="K61" s="118"/>
      <c r="L61" s="118"/>
    </row>
    <row r="62" spans="2:12">
      <c r="B62" s="117"/>
      <c r="C62" s="118"/>
      <c r="D62" s="118"/>
      <c r="E62" s="119"/>
      <c r="F62" s="118"/>
      <c r="G62" s="118"/>
      <c r="H62" s="118"/>
      <c r="I62" s="118"/>
      <c r="J62" s="118"/>
      <c r="K62" s="118"/>
      <c r="L62" s="118"/>
    </row>
    <row r="63" spans="2:12">
      <c r="B63" s="117"/>
      <c r="C63" s="118"/>
      <c r="D63" s="118"/>
      <c r="E63" s="119"/>
      <c r="F63" s="118"/>
      <c r="G63" s="118"/>
      <c r="H63" s="118"/>
      <c r="I63" s="118"/>
      <c r="J63" s="118"/>
      <c r="K63" s="118"/>
      <c r="L63" s="118"/>
    </row>
    <row r="64" spans="2:12">
      <c r="B64" s="117"/>
      <c r="C64" s="118"/>
      <c r="D64" s="118"/>
      <c r="E64" s="119"/>
      <c r="F64" s="118"/>
      <c r="G64" s="118"/>
      <c r="H64" s="118"/>
      <c r="I64" s="118"/>
      <c r="J64" s="118"/>
      <c r="K64" s="118"/>
      <c r="L64" s="118"/>
    </row>
    <row r="65" spans="2:12">
      <c r="B65" s="117"/>
      <c r="C65" s="118"/>
      <c r="D65" s="118"/>
      <c r="E65" s="119"/>
      <c r="F65" s="118"/>
      <c r="G65" s="118"/>
      <c r="H65" s="118"/>
      <c r="I65" s="118"/>
      <c r="J65" s="118"/>
      <c r="K65" s="118"/>
      <c r="L65" s="118"/>
    </row>
    <row r="66" spans="2:12">
      <c r="B66" s="117"/>
      <c r="C66" s="118"/>
      <c r="D66" s="118"/>
      <c r="E66" s="119"/>
      <c r="F66" s="118"/>
      <c r="G66" s="118"/>
      <c r="H66" s="118"/>
      <c r="I66" s="118"/>
      <c r="J66" s="118"/>
      <c r="K66" s="118"/>
      <c r="L66" s="118"/>
    </row>
    <row r="67" spans="2:12">
      <c r="B67" s="117"/>
      <c r="C67" s="118"/>
      <c r="D67" s="118"/>
      <c r="E67" s="119"/>
      <c r="F67" s="118"/>
      <c r="G67" s="118"/>
      <c r="H67" s="118"/>
      <c r="I67" s="118"/>
      <c r="J67" s="118"/>
      <c r="K67" s="118"/>
      <c r="L67" s="118"/>
    </row>
    <row r="68" spans="2:12">
      <c r="B68" s="117"/>
      <c r="C68" s="118"/>
      <c r="D68" s="118"/>
      <c r="E68" s="119"/>
      <c r="F68" s="118"/>
      <c r="G68" s="118"/>
      <c r="H68" s="118"/>
      <c r="I68" s="118"/>
      <c r="J68" s="118"/>
      <c r="K68" s="118"/>
      <c r="L68" s="118"/>
    </row>
    <row r="69" spans="2:12">
      <c r="B69" s="117"/>
      <c r="C69" s="118"/>
      <c r="D69" s="118"/>
      <c r="E69" s="119"/>
      <c r="F69" s="118"/>
      <c r="G69" s="118"/>
      <c r="H69" s="118"/>
      <c r="I69" s="118"/>
      <c r="J69" s="118"/>
      <c r="K69" s="118"/>
      <c r="L69" s="118"/>
    </row>
    <row r="70" spans="2:12">
      <c r="B70" s="117"/>
      <c r="C70" s="118"/>
      <c r="D70" s="118"/>
      <c r="E70" s="119"/>
      <c r="F70" s="118"/>
      <c r="G70" s="118"/>
      <c r="H70" s="118"/>
      <c r="I70" s="118"/>
      <c r="J70" s="118"/>
      <c r="K70" s="118"/>
      <c r="L70" s="118"/>
    </row>
    <row r="71" spans="2:12">
      <c r="B71" s="117"/>
      <c r="C71" s="118"/>
      <c r="D71" s="118"/>
      <c r="E71" s="119"/>
      <c r="F71" s="118"/>
      <c r="G71" s="118"/>
      <c r="H71" s="118"/>
      <c r="I71" s="118"/>
      <c r="J71" s="118"/>
      <c r="K71" s="118"/>
      <c r="L71" s="118"/>
    </row>
    <row r="72" spans="2:12">
      <c r="B72" s="117"/>
      <c r="C72" s="118"/>
      <c r="D72" s="118"/>
      <c r="E72" s="119"/>
      <c r="F72" s="118"/>
      <c r="G72" s="118"/>
      <c r="H72" s="118"/>
      <c r="I72" s="118"/>
      <c r="J72" s="118"/>
      <c r="K72" s="118"/>
      <c r="L72" s="118"/>
    </row>
    <row r="73" spans="2:12">
      <c r="B73" s="117"/>
      <c r="C73" s="118"/>
      <c r="D73" s="118"/>
      <c r="E73" s="119"/>
      <c r="F73" s="118"/>
      <c r="G73" s="118"/>
      <c r="H73" s="118"/>
      <c r="I73" s="118"/>
      <c r="J73" s="118"/>
      <c r="K73" s="118"/>
      <c r="L73" s="118"/>
    </row>
    <row r="74" spans="2:12">
      <c r="B74" s="117"/>
      <c r="C74" s="118"/>
      <c r="D74" s="118"/>
      <c r="E74" s="119"/>
      <c r="F74" s="118"/>
      <c r="G74" s="118"/>
      <c r="H74" s="118"/>
      <c r="I74" s="118"/>
      <c r="J74" s="118"/>
      <c r="K74" s="118"/>
      <c r="L74" s="118"/>
    </row>
    <row r="75" spans="2:12">
      <c r="B75" s="117"/>
      <c r="C75" s="118"/>
      <c r="D75" s="118"/>
      <c r="E75" s="119"/>
      <c r="F75" s="118"/>
      <c r="G75" s="118"/>
      <c r="H75" s="118"/>
      <c r="I75" s="118"/>
      <c r="J75" s="118"/>
      <c r="K75" s="118"/>
      <c r="L75" s="118"/>
    </row>
    <row r="76" spans="2:12">
      <c r="B76" s="117"/>
      <c r="C76" s="118"/>
      <c r="D76" s="118"/>
      <c r="E76" s="119"/>
      <c r="F76" s="118"/>
      <c r="G76" s="118"/>
      <c r="H76" s="118"/>
      <c r="I76" s="118"/>
      <c r="J76" s="118"/>
      <c r="K76" s="118"/>
      <c r="L76" s="118"/>
    </row>
    <row r="77" spans="2:12">
      <c r="B77" s="117"/>
      <c r="C77" s="118"/>
      <c r="D77" s="118"/>
      <c r="E77" s="119"/>
      <c r="F77" s="118"/>
      <c r="G77" s="118"/>
      <c r="H77" s="118"/>
      <c r="I77" s="118"/>
      <c r="J77" s="118"/>
      <c r="K77" s="118"/>
      <c r="L77" s="118"/>
    </row>
    <row r="78" spans="2:12">
      <c r="B78" s="117"/>
      <c r="C78" s="118"/>
      <c r="D78" s="118"/>
      <c r="E78" s="119"/>
      <c r="F78" s="118"/>
      <c r="G78" s="118"/>
      <c r="H78" s="118"/>
      <c r="I78" s="118"/>
      <c r="J78" s="118"/>
      <c r="K78" s="118"/>
      <c r="L78" s="118"/>
    </row>
    <row r="79" spans="2:12">
      <c r="B79" s="117"/>
      <c r="C79" s="118"/>
      <c r="D79" s="118"/>
      <c r="E79" s="119"/>
      <c r="F79" s="118"/>
      <c r="G79" s="118"/>
      <c r="H79" s="118"/>
      <c r="I79" s="118"/>
      <c r="J79" s="118"/>
      <c r="K79" s="118"/>
      <c r="L79" s="118"/>
    </row>
    <row r="80" spans="2:12">
      <c r="B80" s="117"/>
      <c r="C80" s="118"/>
      <c r="D80" s="118"/>
      <c r="E80" s="119"/>
      <c r="F80" s="118"/>
      <c r="G80" s="118"/>
      <c r="H80" s="118"/>
      <c r="I80" s="118"/>
      <c r="J80" s="118"/>
      <c r="K80" s="118"/>
      <c r="L80" s="118"/>
    </row>
    <row r="81" spans="2:12">
      <c r="B81" s="117"/>
      <c r="C81" s="118"/>
      <c r="D81" s="118"/>
      <c r="E81" s="119"/>
      <c r="F81" s="118"/>
      <c r="G81" s="118"/>
      <c r="H81" s="118"/>
      <c r="I81" s="118"/>
      <c r="J81" s="118"/>
      <c r="K81" s="118"/>
      <c r="L81" s="118"/>
    </row>
    <row r="82" spans="2:12">
      <c r="B82" s="117"/>
      <c r="C82" s="118"/>
      <c r="D82" s="118"/>
      <c r="E82" s="119"/>
      <c r="F82" s="118"/>
      <c r="G82" s="118"/>
      <c r="H82" s="118"/>
      <c r="I82" s="118"/>
      <c r="J82" s="118"/>
      <c r="K82" s="118"/>
      <c r="L82" s="118"/>
    </row>
    <row r="83" spans="2:12">
      <c r="B83" s="117"/>
      <c r="C83" s="118"/>
      <c r="D83" s="118"/>
      <c r="E83" s="119"/>
      <c r="F83" s="118"/>
      <c r="G83" s="118"/>
      <c r="H83" s="118"/>
      <c r="I83" s="118"/>
      <c r="J83" s="118"/>
      <c r="K83" s="118"/>
      <c r="L83" s="118"/>
    </row>
    <row r="84" spans="2:12">
      <c r="B84" s="117"/>
      <c r="C84" s="118"/>
      <c r="D84" s="118"/>
      <c r="E84" s="119"/>
      <c r="F84" s="118"/>
      <c r="G84" s="118"/>
      <c r="H84" s="118"/>
      <c r="I84" s="118"/>
      <c r="J84" s="118"/>
      <c r="K84" s="118"/>
      <c r="L84" s="118"/>
    </row>
    <row r="85" spans="2:12">
      <c r="B85" s="117"/>
      <c r="C85" s="118"/>
      <c r="D85" s="118"/>
      <c r="E85" s="119"/>
      <c r="F85" s="118"/>
      <c r="G85" s="118"/>
      <c r="H85" s="118"/>
      <c r="I85" s="118"/>
      <c r="J85" s="118"/>
      <c r="K85" s="118"/>
      <c r="L85" s="118"/>
    </row>
    <row r="86" spans="2:12">
      <c r="B86" s="117"/>
      <c r="C86" s="118"/>
      <c r="D86" s="118"/>
      <c r="E86" s="119"/>
      <c r="F86" s="118"/>
      <c r="G86" s="118"/>
      <c r="H86" s="118"/>
      <c r="I86" s="118"/>
      <c r="J86" s="118"/>
      <c r="K86" s="118"/>
      <c r="L86" s="118"/>
    </row>
    <row r="87" spans="2:12">
      <c r="B87" s="117"/>
      <c r="C87" s="118"/>
      <c r="D87" s="118"/>
      <c r="E87" s="119"/>
      <c r="F87" s="118"/>
      <c r="G87" s="118"/>
      <c r="H87" s="118"/>
      <c r="I87" s="118"/>
      <c r="J87" s="118"/>
      <c r="K87" s="118"/>
      <c r="L87" s="118"/>
    </row>
    <row r="88" spans="2:12">
      <c r="B88" s="117"/>
      <c r="C88" s="118"/>
      <c r="D88" s="118"/>
      <c r="E88" s="119"/>
      <c r="F88" s="118"/>
      <c r="G88" s="118"/>
      <c r="H88" s="118"/>
      <c r="I88" s="118"/>
      <c r="J88" s="118"/>
      <c r="K88" s="118"/>
      <c r="L88" s="118"/>
    </row>
    <row r="89" spans="2:12">
      <c r="B89" s="117"/>
      <c r="C89" s="118"/>
      <c r="D89" s="118"/>
      <c r="E89" s="119"/>
      <c r="F89" s="118"/>
      <c r="G89" s="118"/>
      <c r="H89" s="118"/>
      <c r="I89" s="118"/>
      <c r="J89" s="118"/>
      <c r="K89" s="118"/>
      <c r="L89" s="118"/>
    </row>
    <row r="90" spans="2:12">
      <c r="B90" s="117"/>
      <c r="C90" s="118"/>
      <c r="D90" s="118"/>
      <c r="E90" s="119"/>
      <c r="F90" s="118"/>
      <c r="G90" s="118"/>
      <c r="H90" s="118"/>
      <c r="I90" s="118"/>
      <c r="J90" s="118"/>
      <c r="K90" s="118"/>
      <c r="L90" s="118"/>
    </row>
    <row r="91" spans="2:12">
      <c r="B91" s="117"/>
      <c r="C91" s="118"/>
      <c r="D91" s="118"/>
      <c r="E91" s="119"/>
      <c r="F91" s="118"/>
      <c r="G91" s="118"/>
      <c r="H91" s="118"/>
      <c r="I91" s="118"/>
      <c r="J91" s="118"/>
      <c r="K91" s="118"/>
      <c r="L91" s="118"/>
    </row>
    <row r="92" spans="2:12">
      <c r="B92" s="117"/>
      <c r="C92" s="118"/>
      <c r="D92" s="118"/>
      <c r="E92" s="119"/>
      <c r="F92" s="118"/>
      <c r="G92" s="118"/>
      <c r="H92" s="118"/>
      <c r="I92" s="118"/>
      <c r="J92" s="118"/>
      <c r="K92" s="118"/>
      <c r="L92" s="118"/>
    </row>
    <row r="93" spans="2:12">
      <c r="B93" s="117"/>
      <c r="C93" s="118"/>
      <c r="D93" s="118"/>
      <c r="E93" s="119"/>
      <c r="F93" s="118"/>
      <c r="G93" s="118"/>
      <c r="H93" s="118"/>
      <c r="I93" s="118"/>
      <c r="J93" s="118"/>
      <c r="K93" s="118"/>
      <c r="L93" s="118"/>
    </row>
    <row r="94" spans="2:12">
      <c r="B94" s="117"/>
      <c r="C94" s="118"/>
      <c r="D94" s="118"/>
      <c r="E94" s="119"/>
      <c r="F94" s="118"/>
      <c r="G94" s="118"/>
      <c r="H94" s="118"/>
      <c r="I94" s="118"/>
      <c r="J94" s="118"/>
      <c r="K94" s="118"/>
      <c r="L94" s="118"/>
    </row>
    <row r="95" spans="2:12">
      <c r="B95" s="117"/>
      <c r="C95" s="118"/>
      <c r="D95" s="118"/>
      <c r="E95" s="119"/>
      <c r="F95" s="118"/>
      <c r="G95" s="118"/>
      <c r="H95" s="118"/>
      <c r="I95" s="118"/>
      <c r="J95" s="118"/>
      <c r="K95" s="118"/>
      <c r="L95" s="118"/>
    </row>
    <row r="96" spans="2:12">
      <c r="B96" s="117"/>
      <c r="C96" s="118"/>
      <c r="D96" s="118"/>
      <c r="E96" s="119"/>
      <c r="F96" s="118"/>
      <c r="G96" s="118"/>
      <c r="H96" s="118"/>
      <c r="I96" s="118"/>
      <c r="J96" s="118"/>
      <c r="K96" s="118"/>
      <c r="L96" s="118"/>
    </row>
    <row r="97" spans="2:12">
      <c r="B97" s="117"/>
      <c r="C97" s="118"/>
      <c r="D97" s="118"/>
      <c r="E97" s="119"/>
      <c r="F97" s="118"/>
      <c r="G97" s="118"/>
      <c r="H97" s="118"/>
      <c r="I97" s="118"/>
      <c r="J97" s="118"/>
      <c r="K97" s="118"/>
      <c r="L97" s="118"/>
    </row>
    <row r="98" spans="2:12">
      <c r="B98" s="117"/>
      <c r="C98" s="118"/>
      <c r="D98" s="118"/>
      <c r="E98" s="119"/>
      <c r="F98" s="118"/>
      <c r="G98" s="118"/>
      <c r="H98" s="118"/>
      <c r="I98" s="118"/>
      <c r="J98" s="118"/>
      <c r="K98" s="118"/>
      <c r="L98" s="118"/>
    </row>
    <row r="99" spans="2:12">
      <c r="B99" s="117"/>
      <c r="C99" s="118"/>
      <c r="D99" s="118"/>
      <c r="E99" s="119"/>
      <c r="F99" s="118"/>
      <c r="G99" s="118"/>
      <c r="H99" s="118"/>
      <c r="I99" s="118"/>
      <c r="J99" s="118"/>
      <c r="K99" s="118"/>
      <c r="L99" s="118"/>
    </row>
    <row r="100" spans="2:12">
      <c r="B100" s="117"/>
      <c r="C100" s="118"/>
      <c r="D100" s="118"/>
      <c r="E100" s="119"/>
      <c r="F100" s="118"/>
      <c r="G100" s="118"/>
      <c r="H100" s="118"/>
      <c r="I100" s="118"/>
      <c r="J100" s="118"/>
      <c r="K100" s="118"/>
      <c r="L100" s="118"/>
    </row>
    <row r="101" spans="2:12">
      <c r="B101" s="117"/>
      <c r="C101" s="118"/>
      <c r="D101" s="118"/>
      <c r="E101" s="119"/>
      <c r="F101" s="118"/>
      <c r="G101" s="118"/>
      <c r="H101" s="118"/>
      <c r="I101" s="118"/>
      <c r="J101" s="118"/>
      <c r="K101" s="118"/>
      <c r="L101" s="118"/>
    </row>
    <row r="102" spans="2:12">
      <c r="B102" s="117"/>
      <c r="C102" s="118"/>
      <c r="D102" s="118"/>
      <c r="E102" s="119"/>
      <c r="F102" s="118"/>
      <c r="G102" s="118"/>
      <c r="H102" s="118"/>
      <c r="I102" s="118"/>
      <c r="J102" s="118"/>
      <c r="K102" s="118"/>
      <c r="L102" s="118"/>
    </row>
    <row r="103" spans="2:12">
      <c r="B103" s="117"/>
      <c r="C103" s="118"/>
      <c r="D103" s="118"/>
      <c r="E103" s="119"/>
      <c r="F103" s="118"/>
      <c r="G103" s="118"/>
      <c r="H103" s="118"/>
      <c r="I103" s="118"/>
      <c r="J103" s="118"/>
      <c r="K103" s="118"/>
      <c r="L103" s="118"/>
    </row>
    <row r="104" spans="2:12">
      <c r="B104" s="117"/>
      <c r="C104" s="118"/>
      <c r="D104" s="118"/>
      <c r="E104" s="119"/>
      <c r="F104" s="118"/>
      <c r="G104" s="118"/>
      <c r="H104" s="118"/>
      <c r="I104" s="118"/>
      <c r="J104" s="118"/>
      <c r="K104" s="118"/>
      <c r="L104" s="118"/>
    </row>
    <row r="105" spans="2:12">
      <c r="B105" s="117"/>
      <c r="C105" s="118"/>
      <c r="D105" s="118"/>
      <c r="E105" s="119"/>
      <c r="F105" s="118"/>
      <c r="G105" s="118"/>
      <c r="H105" s="118"/>
      <c r="I105" s="118"/>
      <c r="J105" s="118"/>
      <c r="K105" s="118"/>
      <c r="L105" s="118"/>
    </row>
    <row r="106" spans="2:12">
      <c r="B106" s="117"/>
      <c r="C106" s="118"/>
      <c r="D106" s="118"/>
      <c r="E106" s="119"/>
      <c r="F106" s="118"/>
      <c r="G106" s="118"/>
      <c r="H106" s="118"/>
      <c r="I106" s="118"/>
      <c r="J106" s="118"/>
      <c r="K106" s="118"/>
      <c r="L106" s="118"/>
    </row>
    <row r="107" spans="2:12">
      <c r="B107" s="117"/>
      <c r="C107" s="118"/>
      <c r="D107" s="118"/>
      <c r="E107" s="119"/>
      <c r="F107" s="118"/>
      <c r="G107" s="118"/>
      <c r="H107" s="118"/>
      <c r="I107" s="118"/>
      <c r="J107" s="118"/>
      <c r="K107" s="118"/>
      <c r="L107" s="118"/>
    </row>
    <row r="108" spans="2:12">
      <c r="B108" s="117"/>
      <c r="C108" s="118"/>
      <c r="D108" s="118"/>
      <c r="E108" s="119"/>
      <c r="F108" s="118"/>
      <c r="G108" s="118"/>
      <c r="H108" s="118"/>
      <c r="I108" s="118"/>
      <c r="J108" s="118"/>
      <c r="K108" s="118"/>
      <c r="L108" s="118"/>
    </row>
    <row r="109" spans="2:12">
      <c r="B109" s="117"/>
      <c r="C109" s="118"/>
      <c r="D109" s="118"/>
      <c r="E109" s="119"/>
      <c r="F109" s="118"/>
      <c r="G109" s="118"/>
      <c r="H109" s="118"/>
      <c r="I109" s="118"/>
      <c r="J109" s="118"/>
      <c r="K109" s="118"/>
      <c r="L109" s="118"/>
    </row>
    <row r="110" spans="2:12">
      <c r="B110" s="117"/>
      <c r="C110" s="118"/>
      <c r="D110" s="118"/>
      <c r="E110" s="119"/>
      <c r="F110" s="118"/>
      <c r="G110" s="118"/>
      <c r="H110" s="118"/>
      <c r="I110" s="118"/>
      <c r="J110" s="118"/>
      <c r="K110" s="118"/>
      <c r="L110" s="118"/>
    </row>
    <row r="111" spans="2:12">
      <c r="B111" s="117"/>
      <c r="C111" s="118"/>
      <c r="D111" s="118"/>
      <c r="E111" s="119"/>
      <c r="F111" s="118"/>
      <c r="G111" s="118"/>
      <c r="H111" s="118"/>
      <c r="I111" s="118"/>
      <c r="J111" s="118"/>
      <c r="K111" s="118"/>
      <c r="L111" s="118"/>
    </row>
    <row r="112" spans="2:12">
      <c r="B112" s="117"/>
      <c r="C112" s="118"/>
      <c r="D112" s="118"/>
      <c r="E112" s="119"/>
      <c r="F112" s="118"/>
      <c r="G112" s="118"/>
      <c r="H112" s="118"/>
      <c r="I112" s="118"/>
      <c r="J112" s="118"/>
      <c r="K112" s="118"/>
      <c r="L112" s="118"/>
    </row>
    <row r="113" spans="2:12">
      <c r="B113" s="117"/>
      <c r="C113" s="118"/>
      <c r="D113" s="118"/>
      <c r="E113" s="119"/>
      <c r="F113" s="118"/>
      <c r="G113" s="118"/>
      <c r="H113" s="118"/>
      <c r="I113" s="118"/>
      <c r="J113" s="118"/>
      <c r="K113" s="118"/>
      <c r="L113" s="118"/>
    </row>
    <row r="114" spans="2:12">
      <c r="B114" s="117"/>
      <c r="C114" s="118"/>
      <c r="D114" s="118"/>
      <c r="E114" s="119"/>
      <c r="F114" s="118"/>
      <c r="G114" s="118"/>
      <c r="H114" s="118"/>
      <c r="I114" s="118"/>
      <c r="J114" s="118"/>
      <c r="K114" s="118"/>
      <c r="L114" s="118"/>
    </row>
    <row r="115" spans="2:12">
      <c r="B115" s="117"/>
      <c r="C115" s="118"/>
      <c r="D115" s="118"/>
      <c r="E115" s="119"/>
      <c r="F115" s="118"/>
      <c r="G115" s="118"/>
      <c r="H115" s="118"/>
      <c r="I115" s="118"/>
      <c r="J115" s="118"/>
      <c r="K115" s="118"/>
      <c r="L115" s="118"/>
    </row>
    <row r="116" spans="2:12">
      <c r="B116" s="117"/>
      <c r="C116" s="118"/>
      <c r="D116" s="118"/>
      <c r="E116" s="119"/>
      <c r="F116" s="118"/>
      <c r="G116" s="118"/>
      <c r="H116" s="118"/>
      <c r="I116" s="118"/>
      <c r="J116" s="118"/>
      <c r="K116" s="118"/>
      <c r="L116" s="118"/>
    </row>
    <row r="117" spans="2:12">
      <c r="B117" s="117"/>
      <c r="C117" s="118"/>
      <c r="D117" s="118"/>
      <c r="E117" s="119"/>
      <c r="F117" s="118"/>
      <c r="G117" s="118"/>
      <c r="H117" s="118"/>
      <c r="I117" s="118"/>
      <c r="J117" s="118"/>
      <c r="K117" s="118"/>
      <c r="L117" s="118"/>
    </row>
    <row r="118" spans="2:12">
      <c r="B118" s="117"/>
      <c r="C118" s="118"/>
      <c r="D118" s="118"/>
      <c r="E118" s="119"/>
      <c r="F118" s="118"/>
      <c r="G118" s="118"/>
      <c r="H118" s="118"/>
      <c r="I118" s="118"/>
      <c r="J118" s="118"/>
      <c r="K118" s="118"/>
      <c r="L118" s="118"/>
    </row>
    <row r="119" spans="2:12">
      <c r="B119" s="117"/>
      <c r="C119" s="118"/>
      <c r="D119" s="118"/>
      <c r="E119" s="119"/>
      <c r="F119" s="118"/>
      <c r="G119" s="118"/>
      <c r="H119" s="118"/>
      <c r="I119" s="118"/>
      <c r="J119" s="118"/>
      <c r="K119" s="118"/>
      <c r="L119" s="118"/>
    </row>
    <row r="120" spans="2:12">
      <c r="B120" s="117"/>
      <c r="C120" s="118"/>
      <c r="D120" s="118"/>
      <c r="E120" s="119"/>
      <c r="F120" s="118"/>
      <c r="G120" s="118"/>
      <c r="H120" s="118"/>
      <c r="I120" s="118"/>
      <c r="J120" s="118"/>
      <c r="K120" s="118"/>
      <c r="L120" s="118"/>
    </row>
    <row r="121" spans="2:12">
      <c r="B121" s="117"/>
      <c r="C121" s="118"/>
      <c r="D121" s="118"/>
      <c r="E121" s="119"/>
      <c r="F121" s="118"/>
      <c r="G121" s="118"/>
      <c r="H121" s="118"/>
      <c r="I121" s="118"/>
      <c r="J121" s="118"/>
      <c r="K121" s="118"/>
      <c r="L121" s="118"/>
    </row>
    <row r="122" spans="2:12">
      <c r="B122" s="117"/>
      <c r="C122" s="118"/>
      <c r="D122" s="118"/>
      <c r="E122" s="119"/>
      <c r="F122" s="118"/>
      <c r="G122" s="118"/>
      <c r="H122" s="118"/>
      <c r="I122" s="118"/>
      <c r="J122" s="118"/>
      <c r="K122" s="118"/>
      <c r="L122" s="118"/>
    </row>
    <row r="123" spans="2:12">
      <c r="B123" s="117"/>
      <c r="C123" s="118"/>
      <c r="D123" s="118"/>
      <c r="E123" s="119"/>
      <c r="F123" s="118"/>
      <c r="G123" s="118"/>
      <c r="H123" s="118"/>
      <c r="I123" s="118"/>
      <c r="J123" s="118"/>
      <c r="K123" s="118"/>
      <c r="L123" s="118"/>
    </row>
    <row r="124" spans="2:12">
      <c r="B124" s="117"/>
      <c r="C124" s="118"/>
      <c r="D124" s="118"/>
      <c r="E124" s="119"/>
      <c r="F124" s="118"/>
      <c r="G124" s="118"/>
      <c r="H124" s="118"/>
      <c r="I124" s="118"/>
      <c r="J124" s="118"/>
      <c r="K124" s="118"/>
      <c r="L124" s="118"/>
    </row>
    <row r="125" spans="2:12">
      <c r="B125" s="117"/>
      <c r="C125" s="118"/>
      <c r="D125" s="118"/>
      <c r="E125" s="119"/>
      <c r="F125" s="118"/>
      <c r="G125" s="118"/>
      <c r="H125" s="118"/>
      <c r="I125" s="118"/>
      <c r="J125" s="118"/>
      <c r="K125" s="118"/>
      <c r="L125" s="118"/>
    </row>
    <row r="126" spans="2:12">
      <c r="B126" s="117"/>
      <c r="C126" s="118"/>
      <c r="D126" s="118"/>
      <c r="E126" s="119"/>
      <c r="F126" s="118"/>
      <c r="G126" s="118"/>
      <c r="H126" s="118"/>
      <c r="I126" s="118"/>
      <c r="J126" s="118"/>
      <c r="K126" s="118"/>
      <c r="L126" s="118"/>
    </row>
    <row r="127" spans="2:12">
      <c r="B127" s="117"/>
      <c r="C127" s="118"/>
      <c r="D127" s="118"/>
      <c r="E127" s="119"/>
      <c r="F127" s="118"/>
      <c r="G127" s="118"/>
      <c r="H127" s="118"/>
      <c r="I127" s="118"/>
      <c r="J127" s="118"/>
      <c r="K127" s="118"/>
      <c r="L127" s="118"/>
    </row>
    <row r="128" spans="2:12">
      <c r="B128" s="117"/>
      <c r="C128" s="118"/>
      <c r="D128" s="118"/>
      <c r="E128" s="119"/>
      <c r="F128" s="118"/>
      <c r="G128" s="118"/>
      <c r="H128" s="118"/>
      <c r="I128" s="118"/>
      <c r="J128" s="118"/>
      <c r="K128" s="118"/>
      <c r="L128" s="118"/>
    </row>
    <row r="129" spans="2:12">
      <c r="B129" s="117"/>
      <c r="C129" s="118"/>
      <c r="D129" s="118"/>
      <c r="E129" s="119"/>
      <c r="F129" s="118"/>
      <c r="G129" s="118"/>
      <c r="H129" s="118"/>
      <c r="I129" s="118"/>
      <c r="J129" s="118"/>
      <c r="K129" s="118"/>
      <c r="L129" s="118"/>
    </row>
    <row r="130" spans="2:12">
      <c r="B130" s="117"/>
      <c r="C130" s="118"/>
      <c r="D130" s="118"/>
      <c r="E130" s="119"/>
      <c r="F130" s="118"/>
      <c r="G130" s="118"/>
      <c r="H130" s="118"/>
      <c r="I130" s="118"/>
      <c r="J130" s="118"/>
      <c r="K130" s="118"/>
      <c r="L130" s="118"/>
    </row>
    <row r="131" spans="2:12">
      <c r="B131" s="117"/>
      <c r="C131" s="118"/>
      <c r="D131" s="118"/>
      <c r="E131" s="119"/>
      <c r="F131" s="118"/>
      <c r="G131" s="118"/>
      <c r="H131" s="118"/>
      <c r="I131" s="118"/>
      <c r="J131" s="118"/>
      <c r="K131" s="118"/>
      <c r="L131" s="118"/>
    </row>
    <row r="132" spans="2:12">
      <c r="B132" s="117"/>
      <c r="C132" s="118"/>
      <c r="D132" s="118"/>
      <c r="E132" s="119"/>
      <c r="F132" s="118"/>
      <c r="G132" s="118"/>
      <c r="H132" s="118"/>
      <c r="I132" s="118"/>
      <c r="J132" s="118"/>
      <c r="K132" s="118"/>
      <c r="L132" s="118"/>
    </row>
    <row r="133" spans="2:12">
      <c r="B133" s="117"/>
      <c r="C133" s="118"/>
      <c r="D133" s="118"/>
      <c r="E133" s="119"/>
      <c r="F133" s="118"/>
      <c r="G133" s="118"/>
      <c r="H133" s="118"/>
      <c r="I133" s="118"/>
      <c r="J133" s="118"/>
      <c r="K133" s="118"/>
      <c r="L133" s="118"/>
    </row>
    <row r="134" spans="2:12">
      <c r="B134" s="117"/>
      <c r="C134" s="118"/>
      <c r="D134" s="118"/>
      <c r="E134" s="119"/>
      <c r="F134" s="118"/>
      <c r="G134" s="118"/>
      <c r="H134" s="118"/>
      <c r="I134" s="118"/>
      <c r="J134" s="118"/>
      <c r="K134" s="118"/>
      <c r="L134" s="118"/>
    </row>
    <row r="135" spans="2:12">
      <c r="B135" s="117"/>
      <c r="C135" s="118"/>
      <c r="D135" s="118"/>
      <c r="E135" s="119"/>
      <c r="F135" s="118"/>
      <c r="G135" s="118"/>
      <c r="H135" s="118"/>
      <c r="I135" s="118"/>
      <c r="J135" s="118"/>
      <c r="K135" s="118"/>
      <c r="L135" s="118"/>
    </row>
    <row r="136" spans="2:12">
      <c r="B136" s="117"/>
      <c r="C136" s="118"/>
      <c r="D136" s="118"/>
      <c r="E136" s="119"/>
      <c r="F136" s="118"/>
      <c r="G136" s="118"/>
      <c r="H136" s="118"/>
      <c r="I136" s="118"/>
      <c r="J136" s="118"/>
      <c r="K136" s="118"/>
      <c r="L136" s="118"/>
    </row>
    <row r="137" spans="2:12">
      <c r="B137" s="117"/>
      <c r="C137" s="118"/>
      <c r="D137" s="118"/>
      <c r="E137" s="119"/>
      <c r="F137" s="118"/>
      <c r="G137" s="118"/>
      <c r="H137" s="118"/>
      <c r="I137" s="118"/>
      <c r="J137" s="118"/>
      <c r="K137" s="118"/>
      <c r="L137" s="118"/>
    </row>
    <row r="138" spans="2:12">
      <c r="B138" s="117"/>
      <c r="C138" s="118"/>
      <c r="D138" s="118"/>
      <c r="E138" s="119"/>
      <c r="F138" s="118"/>
      <c r="G138" s="118"/>
      <c r="H138" s="118"/>
      <c r="I138" s="118"/>
      <c r="J138" s="118"/>
      <c r="K138" s="118"/>
      <c r="L138" s="118"/>
    </row>
    <row r="139" spans="2:12">
      <c r="B139" s="117"/>
      <c r="C139" s="118"/>
      <c r="D139" s="118"/>
      <c r="E139" s="119"/>
      <c r="F139" s="118"/>
      <c r="G139" s="118"/>
      <c r="H139" s="118"/>
      <c r="I139" s="118"/>
      <c r="J139" s="118"/>
      <c r="K139" s="118"/>
      <c r="L139" s="118"/>
    </row>
    <row r="140" spans="2:12">
      <c r="B140" s="117"/>
      <c r="C140" s="118"/>
      <c r="D140" s="118"/>
      <c r="E140" s="119"/>
      <c r="F140" s="118"/>
      <c r="G140" s="118"/>
      <c r="H140" s="118"/>
      <c r="I140" s="118"/>
      <c r="J140" s="118"/>
      <c r="K140" s="118"/>
      <c r="L140" s="118"/>
    </row>
    <row r="141" spans="2:12">
      <c r="B141" s="117"/>
      <c r="C141" s="118"/>
      <c r="D141" s="118"/>
      <c r="E141" s="119"/>
      <c r="F141" s="118"/>
      <c r="G141" s="118"/>
      <c r="H141" s="118"/>
      <c r="I141" s="118"/>
      <c r="J141" s="118"/>
      <c r="K141" s="118"/>
      <c r="L141" s="118"/>
    </row>
    <row r="142" spans="2:12">
      <c r="B142" s="117"/>
      <c r="C142" s="118"/>
      <c r="D142" s="118"/>
      <c r="E142" s="119"/>
      <c r="F142" s="118"/>
      <c r="G142" s="118"/>
      <c r="H142" s="118"/>
      <c r="I142" s="118"/>
      <c r="J142" s="118"/>
      <c r="K142" s="118"/>
      <c r="L142" s="118"/>
    </row>
    <row r="143" spans="2:12">
      <c r="B143" s="117"/>
      <c r="C143" s="118"/>
      <c r="D143" s="118"/>
      <c r="E143" s="119"/>
      <c r="F143" s="118"/>
      <c r="G143" s="118"/>
      <c r="H143" s="118"/>
      <c r="I143" s="118"/>
      <c r="J143" s="118"/>
      <c r="K143" s="118"/>
      <c r="L143" s="118"/>
    </row>
    <row r="144" spans="2:12">
      <c r="B144" s="117"/>
      <c r="C144" s="118"/>
      <c r="D144" s="118"/>
      <c r="E144" s="119"/>
      <c r="F144" s="118"/>
      <c r="G144" s="118"/>
      <c r="H144" s="118"/>
      <c r="I144" s="118"/>
      <c r="J144" s="118"/>
      <c r="K144" s="118"/>
      <c r="L144" s="118"/>
    </row>
    <row r="145" spans="2:12">
      <c r="B145" s="117"/>
      <c r="C145" s="118"/>
      <c r="D145" s="118"/>
      <c r="E145" s="119"/>
      <c r="F145" s="118"/>
      <c r="G145" s="118"/>
      <c r="H145" s="118"/>
      <c r="I145" s="118"/>
      <c r="J145" s="118"/>
      <c r="K145" s="118"/>
      <c r="L145" s="118"/>
    </row>
    <row r="146" spans="2:12">
      <c r="B146" s="117"/>
      <c r="C146" s="118"/>
      <c r="D146" s="118"/>
      <c r="E146" s="119"/>
      <c r="F146" s="118"/>
      <c r="G146" s="118"/>
      <c r="H146" s="118"/>
      <c r="I146" s="118"/>
      <c r="J146" s="118"/>
      <c r="K146" s="118"/>
      <c r="L146" s="118"/>
    </row>
    <row r="147" spans="2:12">
      <c r="B147" s="117"/>
      <c r="C147" s="118"/>
      <c r="D147" s="118"/>
      <c r="E147" s="119"/>
      <c r="F147" s="118"/>
      <c r="G147" s="118"/>
      <c r="H147" s="118"/>
      <c r="I147" s="118"/>
      <c r="J147" s="118"/>
      <c r="K147" s="118"/>
      <c r="L147" s="118"/>
    </row>
    <row r="148" spans="2:12">
      <c r="B148" s="117"/>
      <c r="C148" s="118"/>
      <c r="D148" s="118"/>
      <c r="E148" s="119"/>
      <c r="F148" s="118"/>
      <c r="G148" s="118"/>
      <c r="H148" s="118"/>
      <c r="I148" s="118"/>
      <c r="J148" s="118"/>
      <c r="K148" s="118"/>
      <c r="L148" s="118"/>
    </row>
    <row r="149" spans="2:12">
      <c r="B149" s="117"/>
      <c r="C149" s="118"/>
      <c r="D149" s="118"/>
      <c r="E149" s="119"/>
      <c r="F149" s="118"/>
      <c r="G149" s="118"/>
      <c r="H149" s="118"/>
      <c r="I149" s="118"/>
      <c r="J149" s="118"/>
      <c r="K149" s="118"/>
      <c r="L149" s="118"/>
    </row>
    <row r="150" spans="2:12">
      <c r="B150" s="117"/>
      <c r="C150" s="118"/>
      <c r="D150" s="118"/>
      <c r="E150" s="119"/>
      <c r="F150" s="118"/>
      <c r="G150" s="118"/>
      <c r="H150" s="118"/>
      <c r="I150" s="118"/>
      <c r="J150" s="118"/>
      <c r="K150" s="118"/>
      <c r="L150" s="118"/>
    </row>
    <row r="151" spans="2:12">
      <c r="B151" s="117"/>
      <c r="C151" s="118"/>
      <c r="D151" s="118"/>
      <c r="E151" s="119"/>
      <c r="F151" s="118"/>
      <c r="G151" s="118"/>
      <c r="H151" s="118"/>
      <c r="I151" s="118"/>
      <c r="J151" s="118"/>
      <c r="K151" s="118"/>
      <c r="L151" s="118"/>
    </row>
    <row r="152" spans="2:12">
      <c r="B152" s="117"/>
      <c r="C152" s="118"/>
      <c r="D152" s="118"/>
      <c r="E152" s="119"/>
      <c r="F152" s="118"/>
      <c r="G152" s="118"/>
      <c r="H152" s="118"/>
      <c r="I152" s="118"/>
      <c r="J152" s="118"/>
      <c r="K152" s="118"/>
      <c r="L152" s="118"/>
    </row>
    <row r="153" spans="2:12">
      <c r="B153" s="117"/>
      <c r="C153" s="118"/>
      <c r="D153" s="118"/>
      <c r="E153" s="119"/>
      <c r="F153" s="118"/>
      <c r="G153" s="118"/>
      <c r="H153" s="118"/>
      <c r="I153" s="118"/>
      <c r="J153" s="118"/>
      <c r="K153" s="118"/>
      <c r="L153" s="118"/>
    </row>
    <row r="154" spans="2:12">
      <c r="B154" s="117"/>
      <c r="C154" s="118"/>
      <c r="D154" s="118"/>
      <c r="E154" s="119"/>
      <c r="F154" s="118"/>
      <c r="G154" s="118"/>
      <c r="H154" s="118"/>
      <c r="I154" s="118"/>
      <c r="J154" s="118"/>
      <c r="K154" s="118"/>
      <c r="L154" s="118"/>
    </row>
    <row r="155" spans="2:12">
      <c r="B155" s="117"/>
      <c r="C155" s="118"/>
      <c r="D155" s="118"/>
      <c r="E155" s="119"/>
      <c r="F155" s="118"/>
      <c r="G155" s="118"/>
      <c r="H155" s="118"/>
      <c r="I155" s="118"/>
      <c r="J155" s="118"/>
      <c r="K155" s="118"/>
      <c r="L155" s="118"/>
    </row>
    <row r="156" spans="2:12">
      <c r="B156" s="117"/>
      <c r="C156" s="118"/>
      <c r="D156" s="118"/>
      <c r="E156" s="119"/>
      <c r="F156" s="118"/>
      <c r="G156" s="118"/>
      <c r="H156" s="118"/>
      <c r="I156" s="118"/>
      <c r="J156" s="118"/>
      <c r="K156" s="118"/>
      <c r="L156" s="118"/>
    </row>
    <row r="157" spans="2:12">
      <c r="B157" s="117"/>
      <c r="C157" s="118"/>
      <c r="D157" s="118"/>
      <c r="E157" s="119"/>
      <c r="F157" s="118"/>
      <c r="G157" s="118"/>
      <c r="H157" s="118"/>
      <c r="I157" s="118"/>
      <c r="J157" s="118"/>
      <c r="K157" s="118"/>
      <c r="L157" s="118"/>
    </row>
    <row r="158" spans="2:12">
      <c r="B158" s="117"/>
      <c r="C158" s="118"/>
      <c r="D158" s="118"/>
      <c r="E158" s="119"/>
      <c r="F158" s="118"/>
      <c r="G158" s="118"/>
      <c r="H158" s="118"/>
      <c r="I158" s="118"/>
      <c r="J158" s="118"/>
      <c r="K158" s="118"/>
      <c r="L158" s="118"/>
    </row>
    <row r="159" spans="2:12">
      <c r="B159" s="117"/>
      <c r="C159" s="118"/>
      <c r="D159" s="118"/>
      <c r="E159" s="119"/>
      <c r="F159" s="118"/>
      <c r="G159" s="118"/>
      <c r="H159" s="118"/>
      <c r="I159" s="118"/>
      <c r="J159" s="118"/>
      <c r="K159" s="118"/>
      <c r="L159" s="118"/>
    </row>
    <row r="160" spans="2:12">
      <c r="B160" s="117"/>
      <c r="C160" s="118"/>
      <c r="D160" s="118"/>
      <c r="E160" s="119"/>
      <c r="F160" s="118"/>
      <c r="G160" s="118"/>
      <c r="H160" s="118"/>
      <c r="I160" s="118"/>
      <c r="J160" s="118"/>
      <c r="K160" s="118"/>
      <c r="L160" s="118"/>
    </row>
    <row r="161" spans="2:12">
      <c r="B161" s="117"/>
      <c r="C161" s="118"/>
      <c r="D161" s="118"/>
      <c r="E161" s="119"/>
      <c r="F161" s="118"/>
      <c r="G161" s="118"/>
      <c r="H161" s="118"/>
      <c r="I161" s="118"/>
      <c r="J161" s="118"/>
      <c r="K161" s="118"/>
      <c r="L161" s="118"/>
    </row>
    <row r="162" spans="2:12">
      <c r="B162" s="117"/>
      <c r="C162" s="118"/>
      <c r="D162" s="118"/>
      <c r="E162" s="119"/>
      <c r="F162" s="118"/>
      <c r="G162" s="118"/>
      <c r="H162" s="118"/>
      <c r="I162" s="118"/>
      <c r="J162" s="118"/>
      <c r="K162" s="118"/>
      <c r="L162" s="118"/>
    </row>
    <row r="163" spans="2:12">
      <c r="B163" s="117"/>
      <c r="C163" s="118"/>
      <c r="D163" s="118"/>
      <c r="E163" s="119"/>
      <c r="F163" s="118"/>
      <c r="G163" s="118"/>
      <c r="H163" s="118"/>
      <c r="I163" s="118"/>
      <c r="J163" s="118"/>
      <c r="K163" s="118"/>
      <c r="L163" s="118"/>
    </row>
    <row r="164" spans="2:12">
      <c r="B164" s="117"/>
      <c r="C164" s="118"/>
      <c r="D164" s="118"/>
      <c r="E164" s="119"/>
      <c r="F164" s="118"/>
      <c r="G164" s="118"/>
      <c r="H164" s="118"/>
      <c r="I164" s="118"/>
      <c r="J164" s="118"/>
      <c r="K164" s="118"/>
      <c r="L164" s="118"/>
    </row>
    <row r="165" spans="2:12">
      <c r="B165" s="117"/>
      <c r="C165" s="118"/>
      <c r="D165" s="118"/>
      <c r="E165" s="119"/>
      <c r="F165" s="118"/>
      <c r="G165" s="118"/>
      <c r="H165" s="118"/>
      <c r="I165" s="118"/>
      <c r="J165" s="118"/>
      <c r="K165" s="118"/>
      <c r="L165" s="118"/>
    </row>
    <row r="166" spans="2:12">
      <c r="B166" s="117"/>
      <c r="C166" s="118"/>
      <c r="D166" s="118"/>
      <c r="E166" s="119"/>
      <c r="F166" s="118"/>
      <c r="G166" s="118"/>
      <c r="H166" s="118"/>
      <c r="I166" s="118"/>
      <c r="J166" s="118"/>
      <c r="K166" s="118"/>
      <c r="L166" s="118"/>
    </row>
    <row r="167" spans="2:12">
      <c r="B167" s="117"/>
      <c r="C167" s="118"/>
      <c r="D167" s="118"/>
      <c r="E167" s="119"/>
      <c r="F167" s="118"/>
      <c r="G167" s="118"/>
      <c r="H167" s="118"/>
      <c r="I167" s="118"/>
      <c r="J167" s="118"/>
      <c r="K167" s="118"/>
      <c r="L167" s="118"/>
    </row>
    <row r="168" spans="2:12">
      <c r="B168" s="117"/>
      <c r="C168" s="118"/>
      <c r="D168" s="118"/>
      <c r="E168" s="119"/>
      <c r="F168" s="118"/>
      <c r="G168" s="118"/>
      <c r="H168" s="118"/>
      <c r="I168" s="118"/>
      <c r="J168" s="118"/>
      <c r="K168" s="118"/>
      <c r="L168" s="118"/>
    </row>
    <row r="169" spans="2:12">
      <c r="B169" s="117"/>
      <c r="C169" s="118"/>
      <c r="D169" s="118"/>
      <c r="E169" s="119"/>
      <c r="F169" s="118"/>
      <c r="G169" s="118"/>
      <c r="H169" s="118"/>
      <c r="I169" s="118"/>
      <c r="J169" s="118"/>
      <c r="K169" s="118"/>
      <c r="L169" s="118"/>
    </row>
    <row r="170" spans="2:12">
      <c r="B170" s="117"/>
      <c r="C170" s="118"/>
      <c r="D170" s="118"/>
      <c r="E170" s="119"/>
      <c r="F170" s="118"/>
      <c r="G170" s="118"/>
      <c r="H170" s="118"/>
      <c r="I170" s="118"/>
      <c r="J170" s="118"/>
      <c r="K170" s="118"/>
      <c r="L170" s="118"/>
    </row>
    <row r="171" spans="2:12">
      <c r="B171" s="117"/>
      <c r="C171" s="118"/>
      <c r="D171" s="118"/>
      <c r="E171" s="119"/>
      <c r="F171" s="118"/>
      <c r="G171" s="118"/>
      <c r="H171" s="118"/>
      <c r="I171" s="118"/>
      <c r="J171" s="118"/>
      <c r="K171" s="118"/>
      <c r="L171" s="118"/>
    </row>
    <row r="172" spans="2:12">
      <c r="B172" s="117"/>
      <c r="C172" s="118"/>
      <c r="D172" s="118"/>
      <c r="E172" s="119"/>
      <c r="F172" s="118"/>
      <c r="G172" s="118"/>
      <c r="H172" s="118"/>
      <c r="I172" s="118"/>
      <c r="J172" s="118"/>
      <c r="K172" s="118"/>
      <c r="L172" s="118"/>
    </row>
    <row r="173" spans="2:12">
      <c r="B173" s="117"/>
      <c r="C173" s="118"/>
      <c r="D173" s="118"/>
      <c r="E173" s="119"/>
      <c r="F173" s="118"/>
      <c r="G173" s="118"/>
      <c r="H173" s="118"/>
      <c r="I173" s="118"/>
      <c r="J173" s="118"/>
      <c r="K173" s="118"/>
      <c r="L173" s="118"/>
    </row>
    <row r="174" spans="2:12">
      <c r="B174" s="117"/>
      <c r="C174" s="118"/>
      <c r="D174" s="118"/>
      <c r="E174" s="119"/>
      <c r="F174" s="118"/>
      <c r="G174" s="118"/>
      <c r="H174" s="118"/>
      <c r="I174" s="118"/>
      <c r="J174" s="118"/>
      <c r="K174" s="118"/>
      <c r="L174" s="118"/>
    </row>
    <row r="175" spans="2:12">
      <c r="B175" s="117"/>
      <c r="C175" s="118"/>
      <c r="D175" s="118"/>
      <c r="E175" s="119"/>
      <c r="F175" s="118"/>
      <c r="G175" s="118"/>
      <c r="H175" s="118"/>
      <c r="I175" s="118"/>
      <c r="J175" s="118"/>
      <c r="K175" s="118"/>
      <c r="L175" s="118"/>
    </row>
    <row r="176" spans="2:12">
      <c r="B176" s="117"/>
      <c r="C176" s="118"/>
      <c r="D176" s="118"/>
      <c r="E176" s="119"/>
      <c r="F176" s="118"/>
      <c r="G176" s="118"/>
      <c r="H176" s="118"/>
      <c r="I176" s="118"/>
      <c r="J176" s="118"/>
      <c r="K176" s="118"/>
      <c r="L176" s="118"/>
    </row>
    <row r="177" spans="2:12">
      <c r="B177" s="117"/>
      <c r="C177" s="118"/>
      <c r="D177" s="118"/>
      <c r="E177" s="119"/>
      <c r="F177" s="118"/>
      <c r="G177" s="118"/>
      <c r="H177" s="118"/>
      <c r="I177" s="118"/>
      <c r="J177" s="118"/>
      <c r="K177" s="118"/>
      <c r="L177" s="118"/>
    </row>
    <row r="178" spans="2:12">
      <c r="B178" s="117"/>
      <c r="C178" s="118"/>
      <c r="D178" s="118"/>
      <c r="E178" s="119"/>
      <c r="F178" s="118"/>
      <c r="G178" s="118"/>
      <c r="H178" s="118"/>
      <c r="I178" s="118"/>
      <c r="J178" s="118"/>
      <c r="K178" s="118"/>
      <c r="L178" s="118"/>
    </row>
    <row r="179" spans="2:12">
      <c r="B179" s="117"/>
      <c r="C179" s="118"/>
      <c r="D179" s="118"/>
      <c r="E179" s="119"/>
      <c r="F179" s="118"/>
      <c r="G179" s="118"/>
      <c r="H179" s="118"/>
      <c r="I179" s="118"/>
      <c r="J179" s="118"/>
      <c r="K179" s="118"/>
      <c r="L179" s="118"/>
    </row>
    <row r="180" spans="2:12">
      <c r="B180" s="117"/>
      <c r="C180" s="118"/>
      <c r="D180" s="118"/>
      <c r="E180" s="119"/>
      <c r="F180" s="118"/>
      <c r="G180" s="118"/>
      <c r="H180" s="118"/>
      <c r="I180" s="118"/>
      <c r="J180" s="118"/>
      <c r="K180" s="118"/>
      <c r="L180" s="118"/>
    </row>
    <row r="181" spans="2:12">
      <c r="B181" s="117"/>
      <c r="C181" s="118"/>
      <c r="D181" s="118"/>
      <c r="E181" s="119"/>
      <c r="F181" s="118"/>
      <c r="G181" s="118"/>
      <c r="H181" s="118"/>
      <c r="I181" s="118"/>
      <c r="J181" s="118"/>
      <c r="K181" s="118"/>
      <c r="L181" s="118"/>
    </row>
    <row r="182" spans="2:12">
      <c r="B182" s="117"/>
      <c r="C182" s="118"/>
      <c r="D182" s="118"/>
      <c r="E182" s="119"/>
      <c r="F182" s="118"/>
      <c r="G182" s="118"/>
      <c r="H182" s="118"/>
      <c r="I182" s="118"/>
      <c r="J182" s="118"/>
      <c r="K182" s="118"/>
      <c r="L182" s="118"/>
    </row>
    <row r="183" spans="2:12">
      <c r="B183" s="117"/>
      <c r="C183" s="118"/>
      <c r="D183" s="118"/>
      <c r="E183" s="119"/>
      <c r="F183" s="118"/>
      <c r="G183" s="118"/>
      <c r="H183" s="118"/>
      <c r="I183" s="118"/>
      <c r="J183" s="118"/>
      <c r="K183" s="118"/>
      <c r="L183" s="118"/>
    </row>
    <row r="184" spans="2:12">
      <c r="B184" s="117"/>
      <c r="C184" s="118"/>
      <c r="D184" s="118"/>
      <c r="E184" s="119"/>
      <c r="F184" s="118"/>
      <c r="G184" s="118"/>
      <c r="H184" s="118"/>
      <c r="I184" s="118"/>
      <c r="J184" s="118"/>
      <c r="K184" s="118"/>
      <c r="L184" s="118"/>
    </row>
    <row r="185" spans="2:12">
      <c r="B185" s="117"/>
      <c r="C185" s="118"/>
      <c r="D185" s="118"/>
      <c r="E185" s="119"/>
      <c r="F185" s="118"/>
      <c r="G185" s="118"/>
      <c r="H185" s="118"/>
      <c r="I185" s="118"/>
      <c r="J185" s="118"/>
      <c r="K185" s="118"/>
      <c r="L185" s="118"/>
    </row>
    <row r="186" spans="2:12">
      <c r="B186" s="117"/>
      <c r="C186" s="118"/>
      <c r="D186" s="118"/>
      <c r="E186" s="119"/>
      <c r="F186" s="118"/>
      <c r="G186" s="118"/>
      <c r="H186" s="118"/>
      <c r="I186" s="118"/>
      <c r="J186" s="118"/>
      <c r="K186" s="118"/>
      <c r="L186" s="118"/>
    </row>
    <row r="187" spans="2:12">
      <c r="B187" s="117"/>
      <c r="C187" s="118"/>
      <c r="D187" s="118"/>
      <c r="E187" s="119"/>
      <c r="F187" s="118"/>
      <c r="G187" s="118"/>
      <c r="H187" s="118"/>
      <c r="I187" s="118"/>
      <c r="J187" s="118"/>
      <c r="K187" s="118"/>
      <c r="L187" s="118"/>
    </row>
    <row r="188" spans="2:12">
      <c r="B188" s="117"/>
      <c r="C188" s="118"/>
      <c r="D188" s="118"/>
      <c r="E188" s="119"/>
      <c r="F188" s="118"/>
      <c r="G188" s="118"/>
      <c r="H188" s="118"/>
      <c r="I188" s="118"/>
      <c r="J188" s="118"/>
      <c r="K188" s="118"/>
      <c r="L188" s="118"/>
    </row>
    <row r="189" spans="2:12">
      <c r="B189" s="117"/>
      <c r="C189" s="118"/>
      <c r="D189" s="118"/>
      <c r="E189" s="119"/>
      <c r="F189" s="118"/>
      <c r="G189" s="118"/>
      <c r="H189" s="118"/>
      <c r="I189" s="118"/>
      <c r="J189" s="118"/>
      <c r="K189" s="118"/>
      <c r="L189" s="118"/>
    </row>
    <row r="190" spans="2:12">
      <c r="B190" s="117"/>
      <c r="C190" s="118"/>
      <c r="D190" s="118"/>
      <c r="E190" s="119"/>
      <c r="F190" s="118"/>
      <c r="G190" s="118"/>
      <c r="H190" s="118"/>
      <c r="I190" s="118"/>
      <c r="J190" s="118"/>
      <c r="K190" s="118"/>
      <c r="L190" s="118"/>
    </row>
    <row r="191" spans="2:12">
      <c r="B191" s="117"/>
      <c r="C191" s="118"/>
      <c r="D191" s="118"/>
      <c r="E191" s="119"/>
      <c r="F191" s="118"/>
      <c r="G191" s="118"/>
      <c r="H191" s="118"/>
      <c r="I191" s="118"/>
      <c r="J191" s="118"/>
      <c r="K191" s="118"/>
      <c r="L191" s="118"/>
    </row>
    <row r="192" spans="2:12">
      <c r="B192" s="117"/>
      <c r="C192" s="118"/>
      <c r="D192" s="118"/>
      <c r="E192" s="119"/>
      <c r="F192" s="118"/>
      <c r="G192" s="118"/>
      <c r="H192" s="118"/>
      <c r="I192" s="118"/>
      <c r="J192" s="118"/>
      <c r="K192" s="118"/>
      <c r="L192" s="118"/>
    </row>
    <row r="193" spans="2:12">
      <c r="B193" s="117"/>
      <c r="C193" s="118"/>
      <c r="D193" s="118"/>
      <c r="E193" s="119"/>
      <c r="F193" s="118"/>
      <c r="G193" s="118"/>
      <c r="H193" s="118"/>
      <c r="I193" s="118"/>
      <c r="J193" s="118"/>
      <c r="K193" s="118"/>
      <c r="L193" s="118"/>
    </row>
    <row r="194" spans="2:12">
      <c r="B194" s="117"/>
      <c r="C194" s="118"/>
      <c r="D194" s="118"/>
      <c r="E194" s="119"/>
      <c r="F194" s="118"/>
      <c r="G194" s="118"/>
      <c r="H194" s="118"/>
      <c r="I194" s="118"/>
      <c r="J194" s="118"/>
      <c r="K194" s="118"/>
      <c r="L194" s="118"/>
    </row>
    <row r="195" spans="2:12">
      <c r="B195" s="117"/>
      <c r="C195" s="118"/>
      <c r="D195" s="118"/>
      <c r="E195" s="119"/>
      <c r="F195" s="118"/>
      <c r="G195" s="118"/>
      <c r="H195" s="118"/>
      <c r="I195" s="118"/>
      <c r="J195" s="118"/>
      <c r="K195" s="118"/>
      <c r="L195" s="118"/>
    </row>
    <row r="196" spans="2:12">
      <c r="B196" s="117"/>
      <c r="C196" s="118"/>
      <c r="D196" s="118"/>
      <c r="E196" s="119"/>
      <c r="F196" s="118"/>
      <c r="G196" s="118"/>
      <c r="H196" s="118"/>
      <c r="I196" s="118"/>
      <c r="J196" s="118"/>
      <c r="K196" s="118"/>
      <c r="L196" s="118"/>
    </row>
    <row r="197" spans="2:12">
      <c r="B197" s="117"/>
      <c r="C197" s="118"/>
      <c r="D197" s="118"/>
      <c r="E197" s="119"/>
      <c r="F197" s="118"/>
      <c r="G197" s="118"/>
      <c r="H197" s="118"/>
      <c r="I197" s="118"/>
      <c r="J197" s="118"/>
      <c r="K197" s="118"/>
      <c r="L197" s="118"/>
    </row>
    <row r="198" spans="2:12">
      <c r="B198" s="117"/>
      <c r="C198" s="118"/>
      <c r="D198" s="118"/>
      <c r="E198" s="119"/>
      <c r="F198" s="118"/>
      <c r="G198" s="118"/>
      <c r="H198" s="118"/>
      <c r="I198" s="118"/>
      <c r="J198" s="118"/>
      <c r="K198" s="118"/>
      <c r="L198" s="118"/>
    </row>
    <row r="199" spans="2:12">
      <c r="B199" s="117"/>
      <c r="C199" s="118"/>
      <c r="D199" s="118"/>
      <c r="E199" s="119"/>
      <c r="F199" s="118"/>
      <c r="G199" s="118"/>
      <c r="H199" s="118"/>
      <c r="I199" s="118"/>
      <c r="J199" s="118"/>
      <c r="K199" s="118"/>
      <c r="L199" s="118"/>
    </row>
    <row r="200" spans="2:12">
      <c r="B200" s="117"/>
      <c r="C200" s="118"/>
      <c r="D200" s="118"/>
      <c r="E200" s="119"/>
      <c r="F200" s="118"/>
      <c r="G200" s="118"/>
      <c r="H200" s="118"/>
      <c r="I200" s="118"/>
      <c r="J200" s="118"/>
      <c r="K200" s="118"/>
      <c r="L200" s="118"/>
    </row>
    <row r="201" spans="2:12">
      <c r="B201" s="117"/>
      <c r="C201" s="118"/>
      <c r="D201" s="118"/>
      <c r="E201" s="119"/>
      <c r="F201" s="118"/>
      <c r="G201" s="118"/>
      <c r="H201" s="118"/>
      <c r="I201" s="118"/>
      <c r="J201" s="118"/>
      <c r="K201" s="118"/>
      <c r="L201" s="118"/>
    </row>
    <row r="202" spans="2:12">
      <c r="B202" s="117"/>
      <c r="C202" s="118"/>
      <c r="D202" s="118"/>
      <c r="E202" s="119"/>
      <c r="F202" s="118"/>
      <c r="G202" s="118"/>
      <c r="H202" s="118"/>
      <c r="I202" s="118"/>
      <c r="J202" s="118"/>
      <c r="K202" s="118"/>
      <c r="L202" s="118"/>
    </row>
    <row r="203" spans="2:12">
      <c r="B203" s="117"/>
      <c r="C203" s="118"/>
      <c r="D203" s="118"/>
      <c r="E203" s="119"/>
      <c r="F203" s="118"/>
      <c r="G203" s="118"/>
      <c r="H203" s="118"/>
      <c r="I203" s="118"/>
      <c r="J203" s="118"/>
      <c r="K203" s="118"/>
      <c r="L203" s="118"/>
    </row>
    <row r="204" spans="2:12">
      <c r="B204" s="117"/>
      <c r="C204" s="118"/>
      <c r="D204" s="118"/>
      <c r="E204" s="119"/>
      <c r="F204" s="118"/>
      <c r="G204" s="118"/>
      <c r="H204" s="118"/>
      <c r="I204" s="118"/>
      <c r="J204" s="118"/>
      <c r="K204" s="118"/>
      <c r="L204" s="118"/>
    </row>
    <row r="205" spans="2:12">
      <c r="B205" s="117"/>
      <c r="C205" s="118"/>
      <c r="D205" s="118"/>
      <c r="E205" s="119"/>
      <c r="F205" s="118"/>
      <c r="G205" s="118"/>
      <c r="H205" s="118"/>
      <c r="I205" s="118"/>
      <c r="J205" s="118"/>
      <c r="K205" s="118"/>
      <c r="L205" s="118"/>
    </row>
    <row r="206" spans="2:12">
      <c r="B206" s="117"/>
      <c r="C206" s="118"/>
      <c r="D206" s="118"/>
      <c r="E206" s="119"/>
      <c r="F206" s="118"/>
      <c r="G206" s="118"/>
      <c r="H206" s="118"/>
      <c r="I206" s="118"/>
      <c r="J206" s="118"/>
      <c r="K206" s="118"/>
      <c r="L206" s="118"/>
    </row>
    <row r="207" spans="2:12">
      <c r="B207" s="117"/>
      <c r="C207" s="118"/>
      <c r="D207" s="118"/>
      <c r="E207" s="119"/>
      <c r="F207" s="118"/>
      <c r="G207" s="118"/>
      <c r="H207" s="118"/>
      <c r="I207" s="118"/>
      <c r="J207" s="118"/>
      <c r="K207" s="118"/>
      <c r="L207" s="118"/>
    </row>
    <row r="208" spans="2:12">
      <c r="B208" s="117"/>
      <c r="C208" s="118"/>
      <c r="D208" s="118"/>
      <c r="E208" s="119"/>
      <c r="F208" s="118"/>
      <c r="G208" s="118"/>
      <c r="H208" s="118"/>
      <c r="I208" s="118"/>
      <c r="J208" s="118"/>
      <c r="K208" s="118"/>
      <c r="L208" s="118"/>
    </row>
    <row r="209" spans="2:12">
      <c r="B209" s="117"/>
      <c r="C209" s="118"/>
      <c r="D209" s="118"/>
      <c r="E209" s="119"/>
      <c r="F209" s="118"/>
      <c r="G209" s="118"/>
      <c r="H209" s="118"/>
      <c r="I209" s="118"/>
      <c r="J209" s="118"/>
      <c r="K209" s="118"/>
      <c r="L209" s="118"/>
    </row>
    <row r="210" spans="2:12">
      <c r="B210" s="117"/>
      <c r="C210" s="118"/>
      <c r="D210" s="118"/>
      <c r="E210" s="119"/>
      <c r="F210" s="118"/>
      <c r="G210" s="118"/>
      <c r="H210" s="118"/>
      <c r="I210" s="118"/>
      <c r="J210" s="118"/>
      <c r="K210" s="118"/>
      <c r="L210" s="118"/>
    </row>
    <row r="211" spans="2:12">
      <c r="B211" s="117"/>
      <c r="C211" s="118"/>
      <c r="D211" s="118"/>
      <c r="E211" s="119"/>
      <c r="F211" s="118"/>
      <c r="G211" s="118"/>
      <c r="H211" s="118"/>
      <c r="I211" s="118"/>
      <c r="J211" s="118"/>
      <c r="K211" s="118"/>
      <c r="L211" s="118"/>
    </row>
    <row r="212" spans="2:12">
      <c r="B212" s="117"/>
      <c r="C212" s="118"/>
      <c r="D212" s="118"/>
      <c r="E212" s="119"/>
      <c r="F212" s="118"/>
      <c r="G212" s="118"/>
      <c r="H212" s="118"/>
      <c r="I212" s="118"/>
      <c r="J212" s="118"/>
      <c r="K212" s="118"/>
      <c r="L212" s="118"/>
    </row>
    <row r="213" spans="2:12">
      <c r="B213" s="117"/>
      <c r="C213" s="118"/>
      <c r="D213" s="118"/>
      <c r="E213" s="119"/>
      <c r="F213" s="118"/>
      <c r="G213" s="118"/>
      <c r="H213" s="118"/>
      <c r="I213" s="118"/>
      <c r="J213" s="118"/>
      <c r="K213" s="118"/>
      <c r="L213" s="118"/>
    </row>
    <row r="214" spans="2:12">
      <c r="B214" s="117"/>
      <c r="C214" s="118"/>
      <c r="D214" s="118"/>
      <c r="E214" s="119"/>
      <c r="F214" s="118"/>
      <c r="G214" s="118"/>
      <c r="H214" s="118"/>
      <c r="I214" s="118"/>
      <c r="J214" s="118"/>
      <c r="K214" s="118"/>
      <c r="L214" s="118"/>
    </row>
    <row r="215" spans="2:12">
      <c r="B215" s="117"/>
      <c r="C215" s="118"/>
      <c r="D215" s="118"/>
      <c r="E215" s="119"/>
      <c r="F215" s="118"/>
      <c r="G215" s="118"/>
      <c r="H215" s="118"/>
      <c r="I215" s="118"/>
      <c r="J215" s="118"/>
      <c r="K215" s="118"/>
      <c r="L215" s="118"/>
    </row>
    <row r="216" spans="2:12">
      <c r="B216" s="117"/>
      <c r="C216" s="118"/>
      <c r="D216" s="118"/>
      <c r="E216" s="119"/>
      <c r="F216" s="118"/>
      <c r="G216" s="118"/>
      <c r="H216" s="118"/>
      <c r="I216" s="118"/>
      <c r="J216" s="118"/>
      <c r="K216" s="118"/>
      <c r="L216" s="118"/>
    </row>
    <row r="217" spans="2:12">
      <c r="B217" s="117"/>
      <c r="C217" s="118"/>
      <c r="D217" s="118"/>
      <c r="E217" s="119"/>
      <c r="F217" s="118"/>
      <c r="G217" s="118"/>
      <c r="H217" s="118"/>
      <c r="I217" s="118"/>
      <c r="J217" s="118"/>
      <c r="K217" s="118"/>
      <c r="L217" s="118"/>
    </row>
    <row r="218" spans="2:12">
      <c r="B218" s="117"/>
      <c r="C218" s="118"/>
      <c r="D218" s="118"/>
      <c r="E218" s="119"/>
      <c r="F218" s="118"/>
      <c r="G218" s="118"/>
      <c r="H218" s="118"/>
      <c r="I218" s="118"/>
      <c r="J218" s="118"/>
      <c r="K218" s="118"/>
      <c r="L218" s="118"/>
    </row>
    <row r="219" spans="2:12">
      <c r="B219" s="117"/>
      <c r="C219" s="118"/>
      <c r="D219" s="118"/>
      <c r="E219" s="119"/>
      <c r="F219" s="118"/>
      <c r="G219" s="118"/>
      <c r="H219" s="118"/>
      <c r="I219" s="118"/>
      <c r="J219" s="118"/>
      <c r="K219" s="118"/>
      <c r="L219" s="118"/>
    </row>
    <row r="220" spans="2:12">
      <c r="B220" s="117"/>
      <c r="C220" s="118"/>
      <c r="D220" s="118"/>
      <c r="E220" s="119"/>
      <c r="F220" s="118"/>
      <c r="G220" s="118"/>
      <c r="H220" s="118"/>
      <c r="I220" s="118"/>
      <c r="J220" s="118"/>
      <c r="K220" s="118"/>
      <c r="L220" s="118"/>
    </row>
    <row r="221" spans="2:12">
      <c r="B221" s="117"/>
      <c r="C221" s="118"/>
      <c r="D221" s="118"/>
      <c r="E221" s="119"/>
      <c r="F221" s="118"/>
      <c r="G221" s="118"/>
      <c r="H221" s="118"/>
      <c r="I221" s="118"/>
      <c r="J221" s="118"/>
      <c r="K221" s="118"/>
      <c r="L221" s="118"/>
    </row>
    <row r="222" spans="2:12">
      <c r="B222" s="117"/>
      <c r="C222" s="118"/>
      <c r="D222" s="118"/>
      <c r="E222" s="119"/>
      <c r="F222" s="118"/>
      <c r="G222" s="118"/>
      <c r="H222" s="118"/>
      <c r="I222" s="118"/>
      <c r="J222" s="118"/>
      <c r="K222" s="118"/>
      <c r="L222" s="118"/>
    </row>
    <row r="223" spans="2:12">
      <c r="B223" s="117"/>
      <c r="C223" s="118"/>
      <c r="D223" s="118"/>
      <c r="E223" s="119"/>
      <c r="F223" s="118"/>
      <c r="G223" s="118"/>
      <c r="H223" s="118"/>
      <c r="I223" s="118"/>
      <c r="J223" s="118"/>
      <c r="K223" s="118"/>
      <c r="L223" s="118"/>
    </row>
    <row r="224" spans="2:12">
      <c r="B224" s="117"/>
      <c r="C224" s="118"/>
      <c r="D224" s="118"/>
      <c r="E224" s="119"/>
      <c r="F224" s="118"/>
      <c r="G224" s="118"/>
      <c r="H224" s="118"/>
      <c r="I224" s="118"/>
      <c r="J224" s="118"/>
      <c r="K224" s="118"/>
      <c r="L224" s="118"/>
    </row>
    <row r="225" spans="2:12">
      <c r="B225" s="117"/>
      <c r="C225" s="118"/>
      <c r="D225" s="118"/>
      <c r="E225" s="119"/>
      <c r="F225" s="118"/>
      <c r="G225" s="118"/>
      <c r="H225" s="118"/>
      <c r="I225" s="118"/>
      <c r="J225" s="118"/>
      <c r="K225" s="118"/>
      <c r="L225" s="118"/>
    </row>
    <row r="226" spans="2:12">
      <c r="B226" s="117"/>
      <c r="C226" s="118"/>
      <c r="D226" s="118"/>
      <c r="E226" s="119"/>
      <c r="F226" s="118"/>
      <c r="G226" s="118"/>
      <c r="H226" s="118"/>
      <c r="I226" s="118"/>
      <c r="J226" s="118"/>
      <c r="K226" s="118"/>
      <c r="L226" s="118"/>
    </row>
    <row r="227" spans="2:12">
      <c r="B227" s="117"/>
      <c r="C227" s="118"/>
      <c r="D227" s="118"/>
      <c r="E227" s="119"/>
      <c r="F227" s="118"/>
      <c r="G227" s="118"/>
      <c r="H227" s="118"/>
      <c r="I227" s="118"/>
      <c r="J227" s="118"/>
      <c r="K227" s="118"/>
      <c r="L227" s="118"/>
    </row>
    <row r="228" spans="2:12">
      <c r="B228" s="117"/>
      <c r="C228" s="118"/>
      <c r="D228" s="118"/>
      <c r="E228" s="119"/>
      <c r="F228" s="118"/>
      <c r="G228" s="118"/>
      <c r="H228" s="118"/>
      <c r="I228" s="118"/>
      <c r="J228" s="118"/>
      <c r="K228" s="118"/>
      <c r="L228" s="118"/>
    </row>
    <row r="229" spans="2:12">
      <c r="B229" s="117"/>
      <c r="C229" s="118"/>
      <c r="D229" s="118"/>
      <c r="E229" s="119"/>
      <c r="F229" s="118"/>
      <c r="G229" s="118"/>
      <c r="H229" s="118"/>
      <c r="I229" s="118"/>
      <c r="J229" s="118"/>
      <c r="K229" s="118"/>
      <c r="L229" s="118"/>
    </row>
    <row r="230" spans="2:12">
      <c r="B230" s="117"/>
      <c r="C230" s="118"/>
      <c r="D230" s="118"/>
      <c r="E230" s="119"/>
      <c r="F230" s="118"/>
      <c r="G230" s="118"/>
      <c r="H230" s="118"/>
      <c r="I230" s="118"/>
      <c r="J230" s="118"/>
      <c r="K230" s="118"/>
      <c r="L230" s="118"/>
    </row>
    <row r="231" spans="2:12">
      <c r="B231" s="117"/>
    </row>
    <row r="232" spans="2:12">
      <c r="B232" s="117"/>
    </row>
    <row r="233" spans="2:12">
      <c r="B233" s="117"/>
    </row>
    <row r="234" spans="2:12">
      <c r="B234" s="117"/>
    </row>
    <row r="235" spans="2:12">
      <c r="B235" s="117"/>
    </row>
    <row r="236" spans="2:12">
      <c r="B236" s="117"/>
    </row>
    <row r="237" spans="2:12">
      <c r="B237" s="117"/>
    </row>
    <row r="238" spans="2:12">
      <c r="B238" s="117"/>
    </row>
    <row r="239" spans="2:12">
      <c r="B239" s="117"/>
    </row>
    <row r="240" spans="2:12">
      <c r="B240" s="117"/>
    </row>
    <row r="241" spans="2:11">
      <c r="B241" s="117"/>
    </row>
    <row r="242" spans="2:11">
      <c r="B242" s="117"/>
    </row>
    <row r="243" spans="2:11">
      <c r="B243" s="117"/>
      <c r="E243" s="47"/>
      <c r="K243" s="47"/>
    </row>
    <row r="244" spans="2:11">
      <c r="B244" s="117"/>
      <c r="E244" s="47"/>
      <c r="K244" s="47"/>
    </row>
    <row r="245" spans="2:11">
      <c r="B245" s="117"/>
      <c r="E245" s="47"/>
      <c r="K245" s="47"/>
    </row>
    <row r="246" spans="2:11">
      <c r="B246" s="117"/>
      <c r="E246" s="47"/>
      <c r="K246" s="47"/>
    </row>
    <row r="247" spans="2:11">
      <c r="B247" s="117"/>
      <c r="E247" s="47"/>
      <c r="K247" s="47"/>
    </row>
    <row r="248" spans="2:11">
      <c r="B248" s="117"/>
      <c r="E248" s="47"/>
      <c r="K248" s="47"/>
    </row>
    <row r="249" spans="2:11">
      <c r="B249" s="117"/>
      <c r="E249" s="47"/>
      <c r="K249" s="47"/>
    </row>
    <row r="250" spans="2:11">
      <c r="B250" s="117"/>
      <c r="E250" s="47"/>
      <c r="K250" s="47"/>
    </row>
    <row r="251" spans="2:11">
      <c r="B251" s="117"/>
      <c r="E251" s="47"/>
      <c r="K251" s="47"/>
    </row>
    <row r="252" spans="2:11">
      <c r="B252" s="117"/>
      <c r="E252" s="47"/>
      <c r="K252" s="47"/>
    </row>
    <row r="253" spans="2:11">
      <c r="B253" s="117"/>
      <c r="E253" s="47"/>
      <c r="K253" s="47"/>
    </row>
    <row r="254" spans="2:11">
      <c r="B254" s="117"/>
      <c r="E254" s="47"/>
      <c r="K254" s="47"/>
    </row>
    <row r="255" spans="2:11">
      <c r="B255" s="117"/>
      <c r="E255" s="47"/>
      <c r="K255" s="47"/>
    </row>
    <row r="256" spans="2:11">
      <c r="B256" s="117"/>
      <c r="E256" s="47"/>
      <c r="K256" s="47"/>
    </row>
    <row r="257" spans="2:2" s="47" customFormat="1">
      <c r="B257" s="117"/>
    </row>
    <row r="258" spans="2:2" s="47" customFormat="1">
      <c r="B258" s="117"/>
    </row>
    <row r="259" spans="2:2" s="47" customFormat="1">
      <c r="B259" s="117"/>
    </row>
    <row r="260" spans="2:2" s="47" customFormat="1">
      <c r="B260" s="117"/>
    </row>
    <row r="261" spans="2:2" s="47" customFormat="1">
      <c r="B261" s="117"/>
    </row>
    <row r="262" spans="2:2" s="47" customFormat="1">
      <c r="B262" s="117"/>
    </row>
    <row r="263" spans="2:2" s="47" customFormat="1">
      <c r="B263" s="117"/>
    </row>
    <row r="264" spans="2:2" s="47" customFormat="1">
      <c r="B264" s="117"/>
    </row>
    <row r="265" spans="2:2" s="47" customFormat="1">
      <c r="B265" s="117"/>
    </row>
    <row r="266" spans="2:2" s="47" customFormat="1">
      <c r="B266" s="117"/>
    </row>
    <row r="267" spans="2:2" s="47" customFormat="1">
      <c r="B267" s="117"/>
    </row>
    <row r="268" spans="2:2" s="47" customFormat="1">
      <c r="B268" s="117"/>
    </row>
  </sheetData>
  <mergeCells count="32">
    <mergeCell ref="B7:E7"/>
    <mergeCell ref="F7:L7"/>
    <mergeCell ref="B8:E8"/>
    <mergeCell ref="F8:L8"/>
    <mergeCell ref="B9:E9"/>
    <mergeCell ref="F9:L9"/>
    <mergeCell ref="F17:I17"/>
    <mergeCell ref="M17:R17"/>
    <mergeCell ref="B10:E10"/>
    <mergeCell ref="F10:L10"/>
    <mergeCell ref="B12:B19"/>
    <mergeCell ref="C12:L12"/>
    <mergeCell ref="C13:L13"/>
    <mergeCell ref="C14:L14"/>
    <mergeCell ref="F18:J19"/>
    <mergeCell ref="L18:L19"/>
    <mergeCell ref="M14:V14"/>
    <mergeCell ref="C15:E16"/>
    <mergeCell ref="K15:K16"/>
    <mergeCell ref="L15:L16"/>
    <mergeCell ref="M15:Q16"/>
    <mergeCell ref="M21:U21"/>
    <mergeCell ref="C22:J22"/>
    <mergeCell ref="M22:U22"/>
    <mergeCell ref="C23:J23"/>
    <mergeCell ref="M23:Q23"/>
    <mergeCell ref="C24:K24"/>
    <mergeCell ref="C25:K25"/>
    <mergeCell ref="C26:K26"/>
    <mergeCell ref="C27:L27"/>
    <mergeCell ref="C20:J20"/>
    <mergeCell ref="C21:J21"/>
  </mergeCells>
  <pageMargins left="0.70866141732283472" right="0.11811023622047245" top="0.74803149606299213" bottom="0.15748031496062992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B1:AB269"/>
  <sheetViews>
    <sheetView view="pageBreakPreview" topLeftCell="A10" zoomScaleNormal="100" zoomScaleSheetLayoutView="100" workbookViewId="0">
      <selection activeCell="C25" sqref="C25:K25"/>
    </sheetView>
  </sheetViews>
  <sheetFormatPr defaultRowHeight="15"/>
  <cols>
    <col min="1" max="1" width="2.140625" style="47" customWidth="1"/>
    <col min="2" max="2" width="3.5703125" style="39" customWidth="1"/>
    <col min="3" max="4" width="7.7109375" style="47" customWidth="1"/>
    <col min="5" max="5" width="8.42578125" style="103" customWidth="1"/>
    <col min="6" max="6" width="8.42578125" style="47" customWidth="1"/>
    <col min="7" max="7" width="8.7109375" style="47" customWidth="1"/>
    <col min="8" max="8" width="8.28515625" style="47" customWidth="1"/>
    <col min="9" max="9" width="8.5703125" style="47" customWidth="1"/>
    <col min="10" max="10" width="6.7109375" style="47" customWidth="1"/>
    <col min="11" max="11" width="8.28515625" style="87" customWidth="1"/>
    <col min="12" max="12" width="12.28515625" style="47" customWidth="1"/>
    <col min="13" max="13" width="15.42578125" style="47" customWidth="1"/>
    <col min="14" max="16" width="4.85546875" style="47" customWidth="1"/>
    <col min="17" max="17" width="10.28515625" style="47" customWidth="1"/>
    <col min="18" max="19" width="9.140625" style="47"/>
    <col min="20" max="20" width="5.28515625" style="47" customWidth="1"/>
    <col min="21" max="21" width="6.28515625" style="47" customWidth="1"/>
    <col min="22" max="16384" width="9.140625" style="47"/>
  </cols>
  <sheetData>
    <row r="1" spans="2:22" ht="7.5" customHeight="1"/>
    <row r="4" spans="2:22" ht="5.25" customHeight="1"/>
    <row r="5" spans="2:22" ht="23.25" customHeight="1">
      <c r="C5" s="251"/>
    </row>
    <row r="6" spans="2:22" ht="18.75">
      <c r="E6" s="104"/>
      <c r="F6" s="87" t="s">
        <v>189</v>
      </c>
    </row>
    <row r="7" spans="2:22" ht="21" customHeight="1">
      <c r="F7" s="88" t="s">
        <v>190</v>
      </c>
    </row>
    <row r="8" spans="2:22" ht="54.75" customHeight="1">
      <c r="B8" s="535" t="s">
        <v>54</v>
      </c>
      <c r="C8" s="535"/>
      <c r="D8" s="535"/>
      <c r="E8" s="535"/>
      <c r="F8" s="362" t="str">
        <f>'исполн смета № 1'!F7:L7</f>
        <v>«Модернизация систем технической безопасности объекта ОАО «БМРЦ» по адресу: г. Минск, ул. Кальварийская, 7» 1,2 очереди»                     (1-я очередь строительства)</v>
      </c>
      <c r="G8" s="362"/>
      <c r="H8" s="362"/>
      <c r="I8" s="362"/>
      <c r="J8" s="362"/>
      <c r="K8" s="362"/>
      <c r="L8" s="362"/>
    </row>
    <row r="9" spans="2:22" ht="33.75" customHeight="1">
      <c r="B9" s="535" t="s">
        <v>53</v>
      </c>
      <c r="C9" s="535"/>
      <c r="D9" s="535"/>
      <c r="E9" s="535"/>
      <c r="F9" s="362" t="s">
        <v>185</v>
      </c>
      <c r="G9" s="362"/>
      <c r="H9" s="362"/>
      <c r="I9" s="362"/>
      <c r="J9" s="362"/>
      <c r="K9" s="362"/>
      <c r="L9" s="362"/>
    </row>
    <row r="10" spans="2:22" ht="24.75" customHeight="1">
      <c r="B10" s="535" t="s">
        <v>184</v>
      </c>
      <c r="C10" s="535"/>
      <c r="D10" s="535"/>
      <c r="E10" s="535"/>
      <c r="F10" s="553" t="s">
        <v>61</v>
      </c>
      <c r="G10" s="553"/>
      <c r="H10" s="553"/>
      <c r="I10" s="553"/>
      <c r="J10" s="553"/>
      <c r="K10" s="553"/>
      <c r="L10" s="553"/>
    </row>
    <row r="11" spans="2:22" ht="27" customHeight="1">
      <c r="B11" s="535" t="s">
        <v>50</v>
      </c>
      <c r="C11" s="535"/>
      <c r="D11" s="535"/>
      <c r="E11" s="535"/>
      <c r="F11" s="536" t="str">
        <f>'исполн смета № 1'!F10:L10</f>
        <v>ОАО "БМРЦ"</v>
      </c>
      <c r="G11" s="536"/>
      <c r="H11" s="536"/>
      <c r="I11" s="536"/>
      <c r="J11" s="536"/>
      <c r="K11" s="536"/>
      <c r="L11" s="536"/>
    </row>
    <row r="12" spans="2:22" ht="4.5" customHeight="1" thickBot="1">
      <c r="K12" s="92"/>
    </row>
    <row r="13" spans="2:22" ht="30.75" customHeight="1">
      <c r="B13" s="537">
        <f>B1+1</f>
        <v>1</v>
      </c>
      <c r="C13" s="540" t="s">
        <v>69</v>
      </c>
      <c r="D13" s="541"/>
      <c r="E13" s="541"/>
      <c r="F13" s="541"/>
      <c r="G13" s="541"/>
      <c r="H13" s="541"/>
      <c r="I13" s="541"/>
      <c r="J13" s="541"/>
      <c r="K13" s="541"/>
      <c r="L13" s="542"/>
      <c r="M13" s="87"/>
      <c r="R13" s="46"/>
      <c r="S13" s="46"/>
      <c r="T13" s="46"/>
      <c r="U13" s="46"/>
    </row>
    <row r="14" spans="2:22" ht="16.5" customHeight="1">
      <c r="B14" s="538"/>
      <c r="C14" s="543" t="s">
        <v>31</v>
      </c>
      <c r="D14" s="544"/>
      <c r="E14" s="544"/>
      <c r="F14" s="544"/>
      <c r="G14" s="544"/>
      <c r="H14" s="544"/>
      <c r="I14" s="544"/>
      <c r="J14" s="544"/>
      <c r="K14" s="544"/>
      <c r="L14" s="545"/>
      <c r="M14" s="87"/>
      <c r="R14" s="46"/>
      <c r="S14" s="46"/>
      <c r="T14" s="46"/>
      <c r="U14" s="46"/>
    </row>
    <row r="15" spans="2:22" s="39" customFormat="1" ht="12" hidden="1" customHeight="1">
      <c r="B15" s="538"/>
      <c r="C15" s="499" t="s">
        <v>183</v>
      </c>
      <c r="D15" s="500"/>
      <c r="E15" s="500"/>
      <c r="F15" s="500"/>
      <c r="G15" s="500"/>
      <c r="H15" s="500"/>
      <c r="I15" s="500"/>
      <c r="J15" s="500"/>
      <c r="K15" s="500"/>
      <c r="L15" s="501"/>
      <c r="M15" s="510"/>
      <c r="N15" s="511"/>
      <c r="O15" s="511"/>
      <c r="P15" s="511"/>
      <c r="Q15" s="511"/>
      <c r="R15" s="511"/>
      <c r="S15" s="511"/>
      <c r="T15" s="511"/>
      <c r="U15" s="511"/>
      <c r="V15" s="512"/>
    </row>
    <row r="16" spans="2:22" ht="23.25" customHeight="1">
      <c r="B16" s="538"/>
      <c r="C16" s="513" t="s">
        <v>63</v>
      </c>
      <c r="D16" s="514"/>
      <c r="E16" s="515"/>
      <c r="F16" s="40"/>
      <c r="G16" s="41" t="s">
        <v>33</v>
      </c>
      <c r="H16" s="42">
        <v>9.4499999999999993</v>
      </c>
      <c r="I16" s="43" t="s">
        <v>32</v>
      </c>
      <c r="J16" s="44">
        <v>27</v>
      </c>
      <c r="K16" s="519" t="s">
        <v>29</v>
      </c>
      <c r="L16" s="521">
        <f>ROUND(H16+(H17-H16)/(J17-J16)*(D18-J16),2)</f>
        <v>9.4499999999999993</v>
      </c>
      <c r="M16" s="523"/>
      <c r="N16" s="393"/>
      <c r="O16" s="393"/>
      <c r="P16" s="393"/>
      <c r="Q16" s="394"/>
      <c r="R16" s="46"/>
      <c r="S16" s="46"/>
      <c r="T16" s="46"/>
      <c r="U16" s="46"/>
    </row>
    <row r="17" spans="2:28" ht="23.25" customHeight="1">
      <c r="B17" s="538"/>
      <c r="C17" s="516"/>
      <c r="D17" s="517"/>
      <c r="E17" s="518"/>
      <c r="F17" s="40"/>
      <c r="G17" s="48" t="s">
        <v>35</v>
      </c>
      <c r="H17" s="42">
        <v>9.3000000000000007</v>
      </c>
      <c r="I17" s="48" t="s">
        <v>34</v>
      </c>
      <c r="J17" s="44">
        <v>28</v>
      </c>
      <c r="K17" s="520"/>
      <c r="L17" s="522"/>
      <c r="M17" s="524"/>
      <c r="N17" s="525"/>
      <c r="O17" s="525"/>
      <c r="P17" s="525"/>
      <c r="Q17" s="526"/>
      <c r="R17" s="46"/>
      <c r="S17" s="46"/>
      <c r="T17" s="46"/>
      <c r="U17" s="46"/>
    </row>
    <row r="18" spans="2:28" ht="23.25" customHeight="1">
      <c r="B18" s="538"/>
      <c r="C18" s="49"/>
      <c r="D18" s="50">
        <f>'исполн смета № 1'!L79</f>
        <v>27.029999999999998</v>
      </c>
      <c r="E18" s="51"/>
      <c r="F18" s="365" t="s">
        <v>64</v>
      </c>
      <c r="G18" s="366"/>
      <c r="H18" s="366"/>
      <c r="I18" s="366"/>
      <c r="J18" s="52" t="s">
        <v>65</v>
      </c>
      <c r="K18" s="53">
        <v>1.2</v>
      </c>
      <c r="L18" s="54"/>
      <c r="M18" s="486"/>
      <c r="N18" s="487"/>
      <c r="O18" s="487"/>
      <c r="P18" s="487"/>
      <c r="Q18" s="487"/>
      <c r="R18" s="487"/>
      <c r="S18" s="56"/>
      <c r="T18" s="46"/>
      <c r="U18" s="46"/>
    </row>
    <row r="19" spans="2:28" ht="23.25" customHeight="1">
      <c r="B19" s="538"/>
      <c r="C19" s="90"/>
      <c r="D19" s="120" t="s">
        <v>66</v>
      </c>
      <c r="E19" s="90"/>
      <c r="F19" s="546" t="s">
        <v>70</v>
      </c>
      <c r="G19" s="523"/>
      <c r="H19" s="523"/>
      <c r="I19" s="523"/>
      <c r="J19" s="547"/>
      <c r="K19" s="244"/>
      <c r="L19" s="551">
        <f>ROUND(L16*K18,2)</f>
        <v>11.34</v>
      </c>
      <c r="M19" s="121"/>
      <c r="N19" s="243"/>
      <c r="O19" s="243"/>
      <c r="P19" s="243"/>
      <c r="Q19" s="243"/>
      <c r="R19" s="243"/>
      <c r="S19" s="46"/>
      <c r="T19" s="46"/>
      <c r="U19" s="46"/>
    </row>
    <row r="20" spans="2:28" ht="23.25" customHeight="1">
      <c r="B20" s="539"/>
      <c r="C20" s="90"/>
      <c r="D20" s="122"/>
      <c r="E20" s="90"/>
      <c r="F20" s="548"/>
      <c r="G20" s="549"/>
      <c r="H20" s="549"/>
      <c r="I20" s="549"/>
      <c r="J20" s="550"/>
      <c r="K20" s="245"/>
      <c r="L20" s="552"/>
      <c r="M20" s="87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</row>
    <row r="21" spans="2:28" ht="36.75" customHeight="1">
      <c r="B21" s="123">
        <f>B13+1</f>
        <v>2</v>
      </c>
      <c r="C21" s="530" t="s">
        <v>71</v>
      </c>
      <c r="D21" s="531"/>
      <c r="E21" s="531"/>
      <c r="F21" s="531"/>
      <c r="G21" s="531"/>
      <c r="H21" s="531"/>
      <c r="I21" s="531"/>
      <c r="J21" s="532"/>
      <c r="K21" s="241"/>
      <c r="L21" s="102">
        <f>L19</f>
        <v>11.34</v>
      </c>
      <c r="M21" s="87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</row>
    <row r="22" spans="2:28" ht="49.5" customHeight="1">
      <c r="B22" s="24">
        <f t="shared" ref="B22:B28" si="0">B21+1</f>
        <v>3</v>
      </c>
      <c r="C22" s="391" t="s">
        <v>170</v>
      </c>
      <c r="D22" s="392"/>
      <c r="E22" s="392"/>
      <c r="F22" s="393"/>
      <c r="G22" s="393"/>
      <c r="H22" s="393"/>
      <c r="I22" s="393"/>
      <c r="J22" s="394"/>
      <c r="K22" s="124">
        <v>217.43</v>
      </c>
      <c r="L22" s="242"/>
      <c r="M22" s="396"/>
      <c r="N22" s="396"/>
      <c r="O22" s="396"/>
      <c r="P22" s="396"/>
      <c r="Q22" s="396"/>
      <c r="R22" s="396"/>
      <c r="S22" s="396"/>
      <c r="T22" s="396"/>
      <c r="U22" s="397"/>
    </row>
    <row r="23" spans="2:28" ht="49.5" customHeight="1">
      <c r="B23" s="24">
        <f t="shared" si="0"/>
        <v>4</v>
      </c>
      <c r="C23" s="365" t="s">
        <v>72</v>
      </c>
      <c r="D23" s="366"/>
      <c r="E23" s="366"/>
      <c r="F23" s="367"/>
      <c r="G23" s="367"/>
      <c r="H23" s="367"/>
      <c r="I23" s="367"/>
      <c r="J23" s="368"/>
      <c r="K23" s="126">
        <v>1.145</v>
      </c>
      <c r="L23" s="54"/>
      <c r="M23" s="396"/>
      <c r="N23" s="396"/>
      <c r="O23" s="396"/>
      <c r="P23" s="396"/>
      <c r="Q23" s="396"/>
      <c r="R23" s="396"/>
      <c r="S23" s="396"/>
      <c r="T23" s="396"/>
      <c r="U23" s="397"/>
      <c r="Z23" s="246" t="s">
        <v>172</v>
      </c>
      <c r="AA23" s="246">
        <v>1.0053000000000001</v>
      </c>
    </row>
    <row r="24" spans="2:28" ht="33.75" customHeight="1">
      <c r="B24" s="24">
        <f t="shared" si="0"/>
        <v>5</v>
      </c>
      <c r="C24" s="365" t="s">
        <v>188</v>
      </c>
      <c r="D24" s="366"/>
      <c r="E24" s="366"/>
      <c r="F24" s="367"/>
      <c r="G24" s="367"/>
      <c r="H24" s="367"/>
      <c r="I24" s="367"/>
      <c r="J24" s="368"/>
      <c r="K24" s="66">
        <v>1.0363</v>
      </c>
      <c r="L24" s="54"/>
      <c r="M24" s="533" t="s">
        <v>67</v>
      </c>
      <c r="N24" s="534"/>
      <c r="O24" s="534"/>
      <c r="P24" s="534"/>
      <c r="Q24" s="534"/>
      <c r="R24" s="127"/>
      <c r="S24" s="127"/>
      <c r="T24" s="127"/>
      <c r="U24" s="127"/>
      <c r="Z24" s="247" t="s">
        <v>173</v>
      </c>
      <c r="AA24" s="247">
        <v>1.0053000000000001</v>
      </c>
    </row>
    <row r="25" spans="2:28" ht="49.5" customHeight="1">
      <c r="B25" s="24">
        <f t="shared" si="0"/>
        <v>6</v>
      </c>
      <c r="C25" s="385" t="s">
        <v>186</v>
      </c>
      <c r="D25" s="386"/>
      <c r="E25" s="386"/>
      <c r="F25" s="386"/>
      <c r="G25" s="386"/>
      <c r="H25" s="386"/>
      <c r="I25" s="386"/>
      <c r="J25" s="386"/>
      <c r="K25" s="387"/>
      <c r="L25" s="113">
        <f>ROUND(L21*K22*K23*K24,2)</f>
        <v>2925.66</v>
      </c>
      <c r="M25" s="71"/>
      <c r="N25" s="71"/>
      <c r="O25" s="71"/>
      <c r="P25" s="71"/>
      <c r="Q25" s="71"/>
      <c r="R25" s="71"/>
      <c r="Z25" s="247" t="s">
        <v>174</v>
      </c>
      <c r="AA25" s="247">
        <v>1.0053000000000001</v>
      </c>
    </row>
    <row r="26" spans="2:28" ht="33.75" customHeight="1">
      <c r="B26" s="24">
        <f t="shared" si="0"/>
        <v>7</v>
      </c>
      <c r="C26" s="376" t="s">
        <v>84</v>
      </c>
      <c r="D26" s="377"/>
      <c r="E26" s="377"/>
      <c r="F26" s="377"/>
      <c r="G26" s="377"/>
      <c r="H26" s="377"/>
      <c r="I26" s="377"/>
      <c r="J26" s="377"/>
      <c r="K26" s="378"/>
      <c r="L26" s="113">
        <f>ROUND(L25/100*20,2)</f>
        <v>585.13</v>
      </c>
      <c r="M26" s="71"/>
      <c r="N26" s="71"/>
      <c r="O26" s="71"/>
      <c r="P26" s="71"/>
      <c r="Q26" s="71"/>
      <c r="R26" s="71"/>
      <c r="Z26" s="247" t="s">
        <v>175</v>
      </c>
      <c r="AA26" s="247">
        <v>1.0053000000000001</v>
      </c>
    </row>
    <row r="27" spans="2:28" ht="33.75" customHeight="1">
      <c r="B27" s="24">
        <f t="shared" si="0"/>
        <v>8</v>
      </c>
      <c r="C27" s="376" t="s">
        <v>85</v>
      </c>
      <c r="D27" s="377"/>
      <c r="E27" s="377"/>
      <c r="F27" s="377"/>
      <c r="G27" s="377"/>
      <c r="H27" s="377"/>
      <c r="I27" s="377"/>
      <c r="J27" s="377"/>
      <c r="K27" s="378"/>
      <c r="L27" s="70">
        <f>L25+L26</f>
        <v>3510.79</v>
      </c>
      <c r="M27" s="71"/>
      <c r="N27" s="71"/>
      <c r="O27" s="71"/>
      <c r="P27" s="71"/>
      <c r="Q27" s="71"/>
      <c r="R27" s="71"/>
      <c r="Z27" s="247" t="s">
        <v>176</v>
      </c>
      <c r="AA27" s="247">
        <v>1.0053000000000001</v>
      </c>
    </row>
    <row r="28" spans="2:28" ht="33.75" hidden="1" customHeight="1" thickBot="1">
      <c r="B28" s="72">
        <f t="shared" si="0"/>
        <v>9</v>
      </c>
      <c r="C28" s="527" t="s">
        <v>182</v>
      </c>
      <c r="D28" s="528"/>
      <c r="E28" s="528"/>
      <c r="F28" s="528"/>
      <c r="G28" s="528"/>
      <c r="H28" s="528"/>
      <c r="I28" s="528"/>
      <c r="J28" s="528"/>
      <c r="K28" s="528"/>
      <c r="L28" s="529"/>
      <c r="Z28" s="247" t="s">
        <v>177</v>
      </c>
      <c r="AA28" s="247">
        <v>1.0053000000000001</v>
      </c>
    </row>
    <row r="29" spans="2:28" ht="24" customHeight="1">
      <c r="B29" s="117"/>
      <c r="C29" s="118"/>
      <c r="D29" s="118"/>
      <c r="E29" s="119"/>
      <c r="F29" s="112"/>
      <c r="G29" s="118"/>
      <c r="H29" s="118"/>
      <c r="I29" s="118"/>
      <c r="J29" s="118"/>
      <c r="K29" s="118"/>
      <c r="L29" s="118"/>
      <c r="M29" s="94"/>
      <c r="N29" s="94"/>
      <c r="O29" s="94"/>
      <c r="Z29" s="247" t="s">
        <v>187</v>
      </c>
      <c r="AA29" s="247">
        <v>1.0053000000000001</v>
      </c>
      <c r="AB29" s="47">
        <f>ROUND(AA23*AA24*AA25*AA26*AA27*AA28,4)</f>
        <v>1.0322</v>
      </c>
    </row>
    <row r="30" spans="2:28" s="39" customFormat="1" ht="15.75">
      <c r="B30" s="117"/>
      <c r="C30" s="554" t="s">
        <v>199</v>
      </c>
      <c r="D30" s="554"/>
      <c r="E30" s="554"/>
      <c r="F30" s="255"/>
      <c r="G30" s="255"/>
      <c r="H30" s="256"/>
      <c r="I30" s="257"/>
      <c r="J30" s="257"/>
      <c r="K30" s="258"/>
      <c r="L30" s="257"/>
    </row>
    <row r="31" spans="2:28" s="39" customFormat="1" ht="21" customHeight="1">
      <c r="B31" s="117"/>
      <c r="C31" s="255"/>
      <c r="D31" s="255"/>
      <c r="E31" s="255"/>
      <c r="F31" s="255"/>
      <c r="G31" s="255"/>
      <c r="H31" s="256"/>
      <c r="I31" s="257"/>
      <c r="J31" s="257"/>
      <c r="K31" s="258"/>
      <c r="L31" s="257"/>
    </row>
    <row r="32" spans="2:28" s="39" customFormat="1" ht="15.75">
      <c r="B32" s="117"/>
      <c r="C32" s="554" t="s">
        <v>200</v>
      </c>
      <c r="D32" s="554"/>
      <c r="E32" s="554"/>
      <c r="F32" s="554"/>
      <c r="G32" s="554"/>
      <c r="H32" s="554"/>
      <c r="I32" s="554"/>
      <c r="J32" s="554"/>
      <c r="K32" s="554"/>
      <c r="L32" s="554"/>
    </row>
    <row r="33" spans="2:15" s="39" customFormat="1" ht="23.25" customHeight="1">
      <c r="B33" s="117"/>
      <c r="C33" s="2"/>
      <c r="D33"/>
      <c r="E33"/>
      <c r="F33"/>
      <c r="G33"/>
      <c r="H33" s="259"/>
      <c r="I33" s="240"/>
      <c r="J33" s="240"/>
      <c r="K33" s="240"/>
      <c r="L33" s="240"/>
      <c r="M33" s="95"/>
      <c r="N33" s="95"/>
      <c r="O33" s="95"/>
    </row>
    <row r="34" spans="2:15" s="85" customFormat="1" ht="24" customHeight="1">
      <c r="B34" s="84"/>
      <c r="C34" s="554" t="s">
        <v>201</v>
      </c>
      <c r="D34" s="554"/>
      <c r="E34" s="554"/>
      <c r="F34"/>
      <c r="G34"/>
      <c r="H34" s="259"/>
      <c r="I34" s="240"/>
      <c r="J34" s="240"/>
      <c r="K34" s="240"/>
      <c r="L34" s="240"/>
    </row>
    <row r="35" spans="2:15" ht="24" customHeight="1">
      <c r="C35" s="555" t="s">
        <v>202</v>
      </c>
      <c r="D35" s="555"/>
      <c r="E35" s="555"/>
      <c r="F35" s="555"/>
      <c r="G35" s="555"/>
      <c r="H35" s="555"/>
      <c r="I35" s="555"/>
      <c r="J35" s="555"/>
      <c r="K35" s="555"/>
      <c r="L35" s="555"/>
    </row>
    <row r="36" spans="2:15" ht="15.75">
      <c r="B36" s="117"/>
      <c r="C36" s="255"/>
      <c r="D36" s="255"/>
      <c r="E36" s="255"/>
      <c r="F36" s="255"/>
      <c r="G36" s="255"/>
      <c r="H36" s="240"/>
      <c r="I36" s="240"/>
      <c r="J36" s="240"/>
      <c r="K36" s="240"/>
      <c r="L36" s="240"/>
    </row>
    <row r="37" spans="2:15">
      <c r="B37" s="117"/>
      <c r="C37" s="118"/>
      <c r="D37" s="118"/>
      <c r="E37" s="119"/>
      <c r="F37" s="118"/>
      <c r="G37" s="118"/>
      <c r="H37" s="118"/>
      <c r="I37" s="118"/>
      <c r="J37" s="118"/>
      <c r="K37" s="118"/>
      <c r="L37" s="118"/>
    </row>
    <row r="38" spans="2:15">
      <c r="B38" s="117"/>
      <c r="C38" s="118"/>
      <c r="D38" s="118"/>
      <c r="E38" s="119"/>
      <c r="F38" s="118"/>
      <c r="G38" s="118"/>
      <c r="H38" s="118"/>
      <c r="I38" s="118"/>
      <c r="J38" s="118"/>
      <c r="K38" s="118"/>
      <c r="L38" s="118"/>
    </row>
    <row r="39" spans="2:15">
      <c r="B39" s="117"/>
      <c r="C39" s="118"/>
      <c r="D39" s="118"/>
      <c r="E39" s="119"/>
      <c r="F39" s="118"/>
      <c r="G39" s="118"/>
      <c r="H39" s="118"/>
      <c r="I39" s="118"/>
      <c r="J39" s="118"/>
      <c r="K39" s="118"/>
      <c r="L39" s="118"/>
    </row>
    <row r="40" spans="2:15">
      <c r="B40" s="117"/>
      <c r="C40" s="118"/>
      <c r="D40" s="118"/>
      <c r="E40" s="119"/>
      <c r="F40" s="118"/>
      <c r="G40" s="118"/>
      <c r="H40" s="118"/>
      <c r="I40" s="118"/>
      <c r="J40" s="118"/>
      <c r="K40" s="118"/>
      <c r="L40" s="118"/>
    </row>
    <row r="41" spans="2:15">
      <c r="B41" s="117"/>
      <c r="C41" s="118"/>
      <c r="D41" s="118"/>
      <c r="E41" s="119"/>
      <c r="F41" s="118"/>
      <c r="G41" s="118"/>
      <c r="H41" s="118"/>
      <c r="I41" s="118"/>
      <c r="J41" s="118"/>
      <c r="K41" s="118"/>
      <c r="L41" s="118"/>
    </row>
    <row r="42" spans="2:15">
      <c r="B42" s="117"/>
      <c r="C42" s="118"/>
      <c r="D42" s="118"/>
      <c r="E42" s="119"/>
      <c r="F42" s="118"/>
      <c r="G42" s="118"/>
      <c r="H42" s="118"/>
      <c r="I42" s="118"/>
      <c r="J42" s="118"/>
      <c r="K42" s="118"/>
      <c r="L42" s="118"/>
    </row>
    <row r="43" spans="2:15">
      <c r="B43" s="117"/>
      <c r="C43" s="118"/>
      <c r="D43" s="118"/>
      <c r="E43" s="119"/>
      <c r="F43" s="118"/>
      <c r="G43" s="118"/>
      <c r="H43" s="118"/>
      <c r="I43" s="118"/>
      <c r="J43" s="118"/>
      <c r="K43" s="118"/>
      <c r="L43" s="118"/>
    </row>
    <row r="44" spans="2:15">
      <c r="B44" s="117"/>
      <c r="C44" s="118"/>
      <c r="D44" s="118"/>
      <c r="E44" s="119"/>
      <c r="F44" s="118"/>
      <c r="G44" s="118"/>
      <c r="H44" s="118"/>
      <c r="I44" s="118"/>
      <c r="J44" s="118"/>
      <c r="K44" s="118"/>
      <c r="L44" s="118"/>
    </row>
    <row r="45" spans="2:15">
      <c r="B45" s="117"/>
      <c r="C45" s="118"/>
      <c r="D45" s="118"/>
      <c r="E45" s="119"/>
      <c r="F45" s="118"/>
      <c r="G45" s="118"/>
      <c r="H45" s="118"/>
      <c r="I45" s="118"/>
      <c r="J45" s="118"/>
      <c r="K45" s="118"/>
      <c r="L45" s="118"/>
    </row>
    <row r="46" spans="2:15">
      <c r="B46" s="117"/>
      <c r="C46" s="118"/>
      <c r="D46" s="118"/>
      <c r="E46" s="119"/>
      <c r="F46" s="118"/>
      <c r="G46" s="118"/>
      <c r="H46" s="118"/>
      <c r="I46" s="118"/>
      <c r="J46" s="118"/>
      <c r="K46" s="118"/>
      <c r="L46" s="118"/>
    </row>
    <row r="47" spans="2:15">
      <c r="B47" s="117"/>
      <c r="C47" s="118"/>
      <c r="D47" s="118"/>
      <c r="E47" s="119"/>
      <c r="F47" s="118"/>
      <c r="G47" s="118"/>
      <c r="H47" s="118"/>
      <c r="I47" s="118"/>
      <c r="J47" s="118"/>
      <c r="K47" s="118"/>
      <c r="L47" s="118"/>
    </row>
    <row r="48" spans="2:15">
      <c r="B48" s="117"/>
      <c r="C48" s="118"/>
      <c r="D48" s="118"/>
      <c r="E48" s="119"/>
      <c r="F48" s="118"/>
      <c r="G48" s="118"/>
      <c r="H48" s="118"/>
      <c r="I48" s="118"/>
      <c r="J48" s="118"/>
      <c r="K48" s="118"/>
      <c r="L48" s="118"/>
    </row>
    <row r="49" spans="2:12">
      <c r="B49" s="117"/>
      <c r="C49" s="118"/>
      <c r="D49" s="118"/>
      <c r="E49" s="119"/>
      <c r="F49" s="118"/>
      <c r="G49" s="118"/>
      <c r="H49" s="118"/>
      <c r="I49" s="118"/>
      <c r="J49" s="118"/>
      <c r="K49" s="118"/>
      <c r="L49" s="118"/>
    </row>
    <row r="50" spans="2:12">
      <c r="B50" s="117"/>
      <c r="C50" s="118"/>
      <c r="D50" s="118"/>
      <c r="E50" s="119"/>
      <c r="F50" s="118"/>
      <c r="G50" s="118"/>
      <c r="H50" s="118"/>
      <c r="I50" s="118"/>
      <c r="J50" s="118"/>
      <c r="K50" s="118"/>
      <c r="L50" s="118"/>
    </row>
    <row r="51" spans="2:12">
      <c r="B51" s="117"/>
      <c r="C51" s="118"/>
      <c r="D51" s="118"/>
      <c r="E51" s="119"/>
      <c r="F51" s="118"/>
      <c r="G51" s="118"/>
      <c r="H51" s="118"/>
      <c r="I51" s="118"/>
      <c r="J51" s="118"/>
      <c r="K51" s="118"/>
      <c r="L51" s="118"/>
    </row>
    <row r="52" spans="2:12">
      <c r="B52" s="117"/>
      <c r="C52" s="118"/>
      <c r="D52" s="118"/>
      <c r="E52" s="119"/>
      <c r="F52" s="118"/>
      <c r="G52" s="118"/>
      <c r="H52" s="118"/>
      <c r="I52" s="118"/>
      <c r="J52" s="118"/>
      <c r="K52" s="118"/>
      <c r="L52" s="118"/>
    </row>
    <row r="53" spans="2:12">
      <c r="B53" s="117"/>
      <c r="C53" s="118"/>
      <c r="D53" s="118"/>
      <c r="E53" s="119"/>
      <c r="F53" s="118"/>
      <c r="G53" s="118"/>
      <c r="H53" s="118"/>
      <c r="I53" s="118"/>
      <c r="J53" s="118"/>
      <c r="K53" s="118"/>
      <c r="L53" s="118"/>
    </row>
    <row r="54" spans="2:12">
      <c r="B54" s="117"/>
      <c r="C54" s="118"/>
      <c r="D54" s="118"/>
      <c r="E54" s="119"/>
      <c r="F54" s="118"/>
      <c r="G54" s="118"/>
      <c r="H54" s="118"/>
      <c r="I54" s="118"/>
      <c r="J54" s="118"/>
      <c r="K54" s="118"/>
      <c r="L54" s="118"/>
    </row>
    <row r="55" spans="2:12">
      <c r="B55" s="117"/>
      <c r="C55" s="118"/>
      <c r="D55" s="118"/>
      <c r="E55" s="119"/>
      <c r="F55" s="118"/>
      <c r="G55" s="118"/>
      <c r="H55" s="118"/>
      <c r="I55" s="118"/>
      <c r="J55" s="118"/>
      <c r="K55" s="118"/>
      <c r="L55" s="118"/>
    </row>
    <row r="56" spans="2:12">
      <c r="B56" s="117"/>
      <c r="C56" s="118"/>
      <c r="D56" s="118"/>
      <c r="E56" s="119"/>
      <c r="F56" s="118"/>
      <c r="G56" s="118"/>
      <c r="H56" s="118"/>
      <c r="I56" s="118"/>
      <c r="J56" s="118"/>
      <c r="K56" s="118"/>
      <c r="L56" s="118"/>
    </row>
    <row r="57" spans="2:12">
      <c r="B57" s="117"/>
      <c r="C57" s="118"/>
      <c r="D57" s="118"/>
      <c r="E57" s="119"/>
      <c r="F57" s="118"/>
      <c r="G57" s="118"/>
      <c r="H57" s="118"/>
      <c r="I57" s="118"/>
      <c r="J57" s="118"/>
      <c r="K57" s="118"/>
      <c r="L57" s="118"/>
    </row>
    <row r="58" spans="2:12">
      <c r="B58" s="117"/>
      <c r="C58" s="118"/>
      <c r="D58" s="118"/>
      <c r="E58" s="119"/>
      <c r="F58" s="118"/>
      <c r="G58" s="118"/>
      <c r="H58" s="118"/>
      <c r="I58" s="118"/>
      <c r="J58" s="118"/>
      <c r="K58" s="118"/>
      <c r="L58" s="118"/>
    </row>
    <row r="59" spans="2:12">
      <c r="B59" s="117"/>
      <c r="C59" s="118"/>
      <c r="D59" s="118"/>
      <c r="E59" s="119"/>
      <c r="F59" s="118"/>
      <c r="G59" s="118"/>
      <c r="H59" s="118"/>
      <c r="I59" s="118"/>
      <c r="J59" s="118"/>
      <c r="K59" s="118"/>
      <c r="L59" s="118"/>
    </row>
    <row r="60" spans="2:12">
      <c r="B60" s="117"/>
      <c r="C60" s="118"/>
      <c r="D60" s="118"/>
      <c r="E60" s="119"/>
      <c r="F60" s="118"/>
      <c r="G60" s="118"/>
      <c r="H60" s="118"/>
      <c r="I60" s="118"/>
      <c r="J60" s="118"/>
      <c r="K60" s="118"/>
      <c r="L60" s="118"/>
    </row>
    <row r="61" spans="2:12">
      <c r="B61" s="117"/>
      <c r="C61" s="118"/>
      <c r="D61" s="118"/>
      <c r="E61" s="119"/>
      <c r="F61" s="118"/>
      <c r="G61" s="118"/>
      <c r="H61" s="118"/>
      <c r="I61" s="118"/>
      <c r="J61" s="118"/>
      <c r="K61" s="118"/>
      <c r="L61" s="118"/>
    </row>
    <row r="62" spans="2:12">
      <c r="B62" s="117"/>
      <c r="C62" s="118"/>
      <c r="D62" s="118"/>
      <c r="E62" s="119"/>
      <c r="F62" s="118"/>
      <c r="G62" s="118"/>
      <c r="H62" s="118"/>
      <c r="I62" s="118"/>
      <c r="J62" s="118"/>
      <c r="K62" s="118"/>
      <c r="L62" s="118"/>
    </row>
    <row r="63" spans="2:12">
      <c r="B63" s="117"/>
      <c r="C63" s="118"/>
      <c r="D63" s="118"/>
      <c r="E63" s="119"/>
      <c r="F63" s="118"/>
      <c r="G63" s="118"/>
      <c r="H63" s="118"/>
      <c r="I63" s="118"/>
      <c r="J63" s="118"/>
      <c r="K63" s="118"/>
      <c r="L63" s="118"/>
    </row>
    <row r="64" spans="2:12">
      <c r="B64" s="117"/>
      <c r="C64" s="118"/>
      <c r="D64" s="118"/>
      <c r="E64" s="119"/>
      <c r="F64" s="118"/>
      <c r="G64" s="118"/>
      <c r="H64" s="118"/>
      <c r="I64" s="118"/>
      <c r="J64" s="118"/>
      <c r="K64" s="118"/>
      <c r="L64" s="118"/>
    </row>
    <row r="65" spans="2:12">
      <c r="B65" s="117"/>
      <c r="C65" s="118"/>
      <c r="D65" s="118"/>
      <c r="E65" s="119"/>
      <c r="F65" s="118"/>
      <c r="G65" s="118"/>
      <c r="H65" s="118"/>
      <c r="I65" s="118"/>
      <c r="J65" s="118"/>
      <c r="K65" s="118"/>
      <c r="L65" s="118"/>
    </row>
    <row r="66" spans="2:12">
      <c r="B66" s="117"/>
      <c r="C66" s="118"/>
      <c r="D66" s="118"/>
      <c r="E66" s="119"/>
      <c r="F66" s="118"/>
      <c r="G66" s="118"/>
      <c r="H66" s="118"/>
      <c r="I66" s="118"/>
      <c r="J66" s="118"/>
      <c r="K66" s="118"/>
      <c r="L66" s="118"/>
    </row>
    <row r="67" spans="2:12">
      <c r="B67" s="117"/>
      <c r="C67" s="118"/>
      <c r="D67" s="118"/>
      <c r="E67" s="119"/>
      <c r="F67" s="118"/>
      <c r="G67" s="118"/>
      <c r="H67" s="118"/>
      <c r="I67" s="118"/>
      <c r="J67" s="118"/>
      <c r="K67" s="118"/>
      <c r="L67" s="118"/>
    </row>
    <row r="68" spans="2:12">
      <c r="B68" s="117"/>
      <c r="C68" s="118"/>
      <c r="D68" s="118"/>
      <c r="E68" s="119"/>
      <c r="F68" s="118"/>
      <c r="G68" s="118"/>
      <c r="H68" s="118"/>
      <c r="I68" s="118"/>
      <c r="J68" s="118"/>
      <c r="K68" s="118"/>
      <c r="L68" s="118"/>
    </row>
    <row r="69" spans="2:12">
      <c r="B69" s="117"/>
      <c r="C69" s="118"/>
      <c r="D69" s="118"/>
      <c r="E69" s="119"/>
      <c r="F69" s="118"/>
      <c r="G69" s="118"/>
      <c r="H69" s="118"/>
      <c r="I69" s="118"/>
      <c r="J69" s="118"/>
      <c r="K69" s="118"/>
      <c r="L69" s="118"/>
    </row>
    <row r="70" spans="2:12">
      <c r="B70" s="117"/>
      <c r="C70" s="118"/>
      <c r="D70" s="118"/>
      <c r="E70" s="119"/>
      <c r="F70" s="118"/>
      <c r="G70" s="118"/>
      <c r="H70" s="118"/>
      <c r="I70" s="118"/>
      <c r="J70" s="118"/>
      <c r="K70" s="118"/>
      <c r="L70" s="118"/>
    </row>
    <row r="71" spans="2:12">
      <c r="B71" s="117"/>
      <c r="C71" s="118"/>
      <c r="D71" s="118"/>
      <c r="E71" s="119"/>
      <c r="F71" s="118"/>
      <c r="G71" s="118"/>
      <c r="H71" s="118"/>
      <c r="I71" s="118"/>
      <c r="J71" s="118"/>
      <c r="K71" s="118"/>
      <c r="L71" s="118"/>
    </row>
    <row r="72" spans="2:12">
      <c r="B72" s="117"/>
      <c r="C72" s="118"/>
      <c r="D72" s="118"/>
      <c r="E72" s="119"/>
      <c r="F72" s="118"/>
      <c r="G72" s="118"/>
      <c r="H72" s="118"/>
      <c r="I72" s="118"/>
      <c r="J72" s="118"/>
      <c r="K72" s="118"/>
      <c r="L72" s="118"/>
    </row>
    <row r="73" spans="2:12">
      <c r="B73" s="117"/>
      <c r="C73" s="118"/>
      <c r="D73" s="118"/>
      <c r="E73" s="119"/>
      <c r="F73" s="118"/>
      <c r="G73" s="118"/>
      <c r="H73" s="118"/>
      <c r="I73" s="118"/>
      <c r="J73" s="118"/>
      <c r="K73" s="118"/>
      <c r="L73" s="118"/>
    </row>
    <row r="74" spans="2:12">
      <c r="B74" s="117"/>
      <c r="C74" s="118"/>
      <c r="D74" s="118"/>
      <c r="E74" s="119"/>
      <c r="F74" s="118"/>
      <c r="G74" s="118"/>
      <c r="H74" s="118"/>
      <c r="I74" s="118"/>
      <c r="J74" s="118"/>
      <c r="K74" s="118"/>
      <c r="L74" s="118"/>
    </row>
    <row r="75" spans="2:12">
      <c r="B75" s="117"/>
      <c r="C75" s="118"/>
      <c r="D75" s="118"/>
      <c r="E75" s="119"/>
      <c r="F75" s="118"/>
      <c r="G75" s="118"/>
      <c r="H75" s="118"/>
      <c r="I75" s="118"/>
      <c r="J75" s="118"/>
      <c r="K75" s="118"/>
      <c r="L75" s="118"/>
    </row>
    <row r="76" spans="2:12">
      <c r="B76" s="117"/>
      <c r="C76" s="118"/>
      <c r="D76" s="118"/>
      <c r="E76" s="119"/>
      <c r="F76" s="118"/>
      <c r="G76" s="118"/>
      <c r="H76" s="118"/>
      <c r="I76" s="118"/>
      <c r="J76" s="118"/>
      <c r="K76" s="118"/>
      <c r="L76" s="118"/>
    </row>
    <row r="77" spans="2:12">
      <c r="B77" s="117"/>
      <c r="C77" s="118"/>
      <c r="D77" s="118"/>
      <c r="E77" s="119"/>
      <c r="F77" s="118"/>
      <c r="G77" s="118"/>
      <c r="H77" s="118"/>
      <c r="I77" s="118"/>
      <c r="J77" s="118"/>
      <c r="K77" s="118"/>
      <c r="L77" s="118"/>
    </row>
    <row r="78" spans="2:12">
      <c r="B78" s="117"/>
      <c r="C78" s="118"/>
      <c r="D78" s="118"/>
      <c r="E78" s="119"/>
      <c r="F78" s="118"/>
      <c r="G78" s="118"/>
      <c r="H78" s="118"/>
      <c r="I78" s="118"/>
      <c r="J78" s="118"/>
      <c r="K78" s="118"/>
      <c r="L78" s="118"/>
    </row>
    <row r="79" spans="2:12">
      <c r="B79" s="117"/>
      <c r="C79" s="118"/>
      <c r="D79" s="118"/>
      <c r="E79" s="119"/>
      <c r="F79" s="118"/>
      <c r="G79" s="118"/>
      <c r="H79" s="118"/>
      <c r="I79" s="118"/>
      <c r="J79" s="118"/>
      <c r="K79" s="118"/>
      <c r="L79" s="118"/>
    </row>
    <row r="80" spans="2:12">
      <c r="B80" s="117"/>
      <c r="C80" s="118"/>
      <c r="D80" s="118"/>
      <c r="E80" s="119"/>
      <c r="F80" s="118"/>
      <c r="G80" s="118"/>
      <c r="H80" s="118"/>
      <c r="I80" s="118"/>
      <c r="J80" s="118"/>
      <c r="K80" s="118"/>
      <c r="L80" s="118"/>
    </row>
    <row r="81" spans="2:12">
      <c r="B81" s="117"/>
      <c r="C81" s="118"/>
      <c r="D81" s="118"/>
      <c r="E81" s="119"/>
      <c r="F81" s="118"/>
      <c r="G81" s="118"/>
      <c r="H81" s="118"/>
      <c r="I81" s="118"/>
      <c r="J81" s="118"/>
      <c r="K81" s="118"/>
      <c r="L81" s="118"/>
    </row>
    <row r="82" spans="2:12">
      <c r="B82" s="117"/>
      <c r="C82" s="118"/>
      <c r="D82" s="118"/>
      <c r="E82" s="119"/>
      <c r="F82" s="118"/>
      <c r="G82" s="118"/>
      <c r="H82" s="118"/>
      <c r="I82" s="118"/>
      <c r="J82" s="118"/>
      <c r="K82" s="118"/>
      <c r="L82" s="118"/>
    </row>
    <row r="83" spans="2:12">
      <c r="B83" s="117"/>
      <c r="C83" s="118"/>
      <c r="D83" s="118"/>
      <c r="E83" s="119"/>
      <c r="F83" s="118"/>
      <c r="G83" s="118"/>
      <c r="H83" s="118"/>
      <c r="I83" s="118"/>
      <c r="J83" s="118"/>
      <c r="K83" s="118"/>
      <c r="L83" s="118"/>
    </row>
    <row r="84" spans="2:12">
      <c r="B84" s="117"/>
      <c r="C84" s="118"/>
      <c r="D84" s="118"/>
      <c r="E84" s="119"/>
      <c r="F84" s="118"/>
      <c r="G84" s="118"/>
      <c r="H84" s="118"/>
      <c r="I84" s="118"/>
      <c r="J84" s="118"/>
      <c r="K84" s="118"/>
      <c r="L84" s="118"/>
    </row>
    <row r="85" spans="2:12">
      <c r="B85" s="117"/>
      <c r="C85" s="118"/>
      <c r="D85" s="118"/>
      <c r="E85" s="119"/>
      <c r="F85" s="118"/>
      <c r="G85" s="118"/>
      <c r="H85" s="118"/>
      <c r="I85" s="118"/>
      <c r="J85" s="118"/>
      <c r="K85" s="118"/>
      <c r="L85" s="118"/>
    </row>
    <row r="86" spans="2:12">
      <c r="B86" s="117"/>
      <c r="C86" s="118"/>
      <c r="D86" s="118"/>
      <c r="E86" s="119"/>
      <c r="F86" s="118"/>
      <c r="G86" s="118"/>
      <c r="H86" s="118"/>
      <c r="I86" s="118"/>
      <c r="J86" s="118"/>
      <c r="K86" s="118"/>
      <c r="L86" s="118"/>
    </row>
    <row r="87" spans="2:12">
      <c r="B87" s="117"/>
      <c r="C87" s="118"/>
      <c r="D87" s="118"/>
      <c r="E87" s="119"/>
      <c r="F87" s="118"/>
      <c r="G87" s="118"/>
      <c r="H87" s="118"/>
      <c r="I87" s="118"/>
      <c r="J87" s="118"/>
      <c r="K87" s="118"/>
      <c r="L87" s="118"/>
    </row>
    <row r="88" spans="2:12">
      <c r="B88" s="117"/>
      <c r="C88" s="118"/>
      <c r="D88" s="118"/>
      <c r="E88" s="119"/>
      <c r="F88" s="118"/>
      <c r="G88" s="118"/>
      <c r="H88" s="118"/>
      <c r="I88" s="118"/>
      <c r="J88" s="118"/>
      <c r="K88" s="118"/>
      <c r="L88" s="118"/>
    </row>
    <row r="89" spans="2:12">
      <c r="B89" s="117"/>
      <c r="C89" s="118"/>
      <c r="D89" s="118"/>
      <c r="E89" s="119"/>
      <c r="F89" s="118"/>
      <c r="G89" s="118"/>
      <c r="H89" s="118"/>
      <c r="I89" s="118"/>
      <c r="J89" s="118"/>
      <c r="K89" s="118"/>
      <c r="L89" s="118"/>
    </row>
    <row r="90" spans="2:12">
      <c r="B90" s="117"/>
      <c r="C90" s="118"/>
      <c r="D90" s="118"/>
      <c r="E90" s="119"/>
      <c r="F90" s="118"/>
      <c r="G90" s="118"/>
      <c r="H90" s="118"/>
      <c r="I90" s="118"/>
      <c r="J90" s="118"/>
      <c r="K90" s="118"/>
      <c r="L90" s="118"/>
    </row>
    <row r="91" spans="2:12">
      <c r="B91" s="117"/>
      <c r="C91" s="118"/>
      <c r="D91" s="118"/>
      <c r="E91" s="119"/>
      <c r="F91" s="118"/>
      <c r="G91" s="118"/>
      <c r="H91" s="118"/>
      <c r="I91" s="118"/>
      <c r="J91" s="118"/>
      <c r="K91" s="118"/>
      <c r="L91" s="118"/>
    </row>
    <row r="92" spans="2:12">
      <c r="B92" s="117"/>
      <c r="C92" s="118"/>
      <c r="D92" s="118"/>
      <c r="E92" s="119"/>
      <c r="F92" s="118"/>
      <c r="G92" s="118"/>
      <c r="H92" s="118"/>
      <c r="I92" s="118"/>
      <c r="J92" s="118"/>
      <c r="K92" s="118"/>
      <c r="L92" s="118"/>
    </row>
    <row r="93" spans="2:12">
      <c r="B93" s="117"/>
      <c r="C93" s="118"/>
      <c r="D93" s="118"/>
      <c r="E93" s="119"/>
      <c r="F93" s="118"/>
      <c r="G93" s="118"/>
      <c r="H93" s="118"/>
      <c r="I93" s="118"/>
      <c r="J93" s="118"/>
      <c r="K93" s="118"/>
      <c r="L93" s="118"/>
    </row>
    <row r="94" spans="2:12">
      <c r="B94" s="117"/>
      <c r="C94" s="118"/>
      <c r="D94" s="118"/>
      <c r="E94" s="119"/>
      <c r="F94" s="118"/>
      <c r="G94" s="118"/>
      <c r="H94" s="118"/>
      <c r="I94" s="118"/>
      <c r="J94" s="118"/>
      <c r="K94" s="118"/>
      <c r="L94" s="118"/>
    </row>
    <row r="95" spans="2:12">
      <c r="B95" s="117"/>
      <c r="C95" s="118"/>
      <c r="D95" s="118"/>
      <c r="E95" s="119"/>
      <c r="F95" s="118"/>
      <c r="G95" s="118"/>
      <c r="H95" s="118"/>
      <c r="I95" s="118"/>
      <c r="J95" s="118"/>
      <c r="K95" s="118"/>
      <c r="L95" s="118"/>
    </row>
    <row r="96" spans="2:12">
      <c r="B96" s="117"/>
      <c r="C96" s="118"/>
      <c r="D96" s="118"/>
      <c r="E96" s="119"/>
      <c r="F96" s="118"/>
      <c r="G96" s="118"/>
      <c r="H96" s="118"/>
      <c r="I96" s="118"/>
      <c r="J96" s="118"/>
      <c r="K96" s="118"/>
      <c r="L96" s="118"/>
    </row>
    <row r="97" spans="2:12">
      <c r="B97" s="117"/>
      <c r="C97" s="118"/>
      <c r="D97" s="118"/>
      <c r="E97" s="119"/>
      <c r="F97" s="118"/>
      <c r="G97" s="118"/>
      <c r="H97" s="118"/>
      <c r="I97" s="118"/>
      <c r="J97" s="118"/>
      <c r="K97" s="118"/>
      <c r="L97" s="118"/>
    </row>
    <row r="98" spans="2:12">
      <c r="B98" s="117"/>
      <c r="C98" s="118"/>
      <c r="D98" s="118"/>
      <c r="E98" s="119"/>
      <c r="F98" s="118"/>
      <c r="G98" s="118"/>
      <c r="H98" s="118"/>
      <c r="I98" s="118"/>
      <c r="J98" s="118"/>
      <c r="K98" s="118"/>
      <c r="L98" s="118"/>
    </row>
    <row r="99" spans="2:12">
      <c r="B99" s="117"/>
      <c r="C99" s="118"/>
      <c r="D99" s="118"/>
      <c r="E99" s="119"/>
      <c r="F99" s="118"/>
      <c r="G99" s="118"/>
      <c r="H99" s="118"/>
      <c r="I99" s="118"/>
      <c r="J99" s="118"/>
      <c r="K99" s="118"/>
      <c r="L99" s="118"/>
    </row>
    <row r="100" spans="2:12">
      <c r="B100" s="117"/>
      <c r="C100" s="118"/>
      <c r="D100" s="118"/>
      <c r="E100" s="119"/>
      <c r="F100" s="118"/>
      <c r="G100" s="118"/>
      <c r="H100" s="118"/>
      <c r="I100" s="118"/>
      <c r="J100" s="118"/>
      <c r="K100" s="118"/>
      <c r="L100" s="118"/>
    </row>
    <row r="101" spans="2:12">
      <c r="B101" s="117"/>
      <c r="C101" s="118"/>
      <c r="D101" s="118"/>
      <c r="E101" s="119"/>
      <c r="F101" s="118"/>
      <c r="G101" s="118"/>
      <c r="H101" s="118"/>
      <c r="I101" s="118"/>
      <c r="J101" s="118"/>
      <c r="K101" s="118"/>
      <c r="L101" s="118"/>
    </row>
    <row r="102" spans="2:12">
      <c r="B102" s="117"/>
      <c r="C102" s="118"/>
      <c r="D102" s="118"/>
      <c r="E102" s="119"/>
      <c r="F102" s="118"/>
      <c r="G102" s="118"/>
      <c r="H102" s="118"/>
      <c r="I102" s="118"/>
      <c r="J102" s="118"/>
      <c r="K102" s="118"/>
      <c r="L102" s="118"/>
    </row>
    <row r="103" spans="2:12">
      <c r="B103" s="117"/>
      <c r="C103" s="118"/>
      <c r="D103" s="118"/>
      <c r="E103" s="119"/>
      <c r="F103" s="118"/>
      <c r="G103" s="118"/>
      <c r="H103" s="118"/>
      <c r="I103" s="118"/>
      <c r="J103" s="118"/>
      <c r="K103" s="118"/>
      <c r="L103" s="118"/>
    </row>
    <row r="104" spans="2:12">
      <c r="B104" s="117"/>
      <c r="C104" s="118"/>
      <c r="D104" s="118"/>
      <c r="E104" s="119"/>
      <c r="F104" s="118"/>
      <c r="G104" s="118"/>
      <c r="H104" s="118"/>
      <c r="I104" s="118"/>
      <c r="J104" s="118"/>
      <c r="K104" s="118"/>
      <c r="L104" s="118"/>
    </row>
    <row r="105" spans="2:12">
      <c r="B105" s="117"/>
      <c r="C105" s="118"/>
      <c r="D105" s="118"/>
      <c r="E105" s="119"/>
      <c r="F105" s="118"/>
      <c r="G105" s="118"/>
      <c r="H105" s="118"/>
      <c r="I105" s="118"/>
      <c r="J105" s="118"/>
      <c r="K105" s="118"/>
      <c r="L105" s="118"/>
    </row>
    <row r="106" spans="2:12">
      <c r="B106" s="117"/>
      <c r="C106" s="118"/>
      <c r="D106" s="118"/>
      <c r="E106" s="119"/>
      <c r="F106" s="118"/>
      <c r="G106" s="118"/>
      <c r="H106" s="118"/>
      <c r="I106" s="118"/>
      <c r="J106" s="118"/>
      <c r="K106" s="118"/>
      <c r="L106" s="118"/>
    </row>
    <row r="107" spans="2:12">
      <c r="B107" s="117"/>
      <c r="C107" s="118"/>
      <c r="D107" s="118"/>
      <c r="E107" s="119"/>
      <c r="F107" s="118"/>
      <c r="G107" s="118"/>
      <c r="H107" s="118"/>
      <c r="I107" s="118"/>
      <c r="J107" s="118"/>
      <c r="K107" s="118"/>
      <c r="L107" s="118"/>
    </row>
    <row r="108" spans="2:12">
      <c r="B108" s="117"/>
      <c r="C108" s="118"/>
      <c r="D108" s="118"/>
      <c r="E108" s="119"/>
      <c r="F108" s="118"/>
      <c r="G108" s="118"/>
      <c r="H108" s="118"/>
      <c r="I108" s="118"/>
      <c r="J108" s="118"/>
      <c r="K108" s="118"/>
      <c r="L108" s="118"/>
    </row>
    <row r="109" spans="2:12">
      <c r="B109" s="117"/>
      <c r="C109" s="118"/>
      <c r="D109" s="118"/>
      <c r="E109" s="119"/>
      <c r="F109" s="118"/>
      <c r="G109" s="118"/>
      <c r="H109" s="118"/>
      <c r="I109" s="118"/>
      <c r="J109" s="118"/>
      <c r="K109" s="118"/>
      <c r="L109" s="118"/>
    </row>
    <row r="110" spans="2:12">
      <c r="B110" s="117"/>
      <c r="C110" s="118"/>
      <c r="D110" s="118"/>
      <c r="E110" s="119"/>
      <c r="F110" s="118"/>
      <c r="G110" s="118"/>
      <c r="H110" s="118"/>
      <c r="I110" s="118"/>
      <c r="J110" s="118"/>
      <c r="K110" s="118"/>
      <c r="L110" s="118"/>
    </row>
    <row r="111" spans="2:12">
      <c r="B111" s="117"/>
      <c r="C111" s="118"/>
      <c r="D111" s="118"/>
      <c r="E111" s="119"/>
      <c r="F111" s="118"/>
      <c r="G111" s="118"/>
      <c r="H111" s="118"/>
      <c r="I111" s="118"/>
      <c r="J111" s="118"/>
      <c r="K111" s="118"/>
      <c r="L111" s="118"/>
    </row>
    <row r="112" spans="2:12">
      <c r="B112" s="117"/>
      <c r="C112" s="118"/>
      <c r="D112" s="118"/>
      <c r="E112" s="119"/>
      <c r="F112" s="118"/>
      <c r="G112" s="118"/>
      <c r="H112" s="118"/>
      <c r="I112" s="118"/>
      <c r="J112" s="118"/>
      <c r="K112" s="118"/>
      <c r="L112" s="118"/>
    </row>
    <row r="113" spans="2:12">
      <c r="B113" s="117"/>
      <c r="C113" s="118"/>
      <c r="D113" s="118"/>
      <c r="E113" s="119"/>
      <c r="F113" s="118"/>
      <c r="G113" s="118"/>
      <c r="H113" s="118"/>
      <c r="I113" s="118"/>
      <c r="J113" s="118"/>
      <c r="K113" s="118"/>
      <c r="L113" s="118"/>
    </row>
    <row r="114" spans="2:12">
      <c r="B114" s="117"/>
      <c r="C114" s="118"/>
      <c r="D114" s="118"/>
      <c r="E114" s="119"/>
      <c r="F114" s="118"/>
      <c r="G114" s="118"/>
      <c r="H114" s="118"/>
      <c r="I114" s="118"/>
      <c r="J114" s="118"/>
      <c r="K114" s="118"/>
      <c r="L114" s="118"/>
    </row>
    <row r="115" spans="2:12">
      <c r="B115" s="117"/>
      <c r="C115" s="118"/>
      <c r="D115" s="118"/>
      <c r="E115" s="119"/>
      <c r="F115" s="118"/>
      <c r="G115" s="118"/>
      <c r="H115" s="118"/>
      <c r="I115" s="118"/>
      <c r="J115" s="118"/>
      <c r="K115" s="118"/>
      <c r="L115" s="118"/>
    </row>
    <row r="116" spans="2:12">
      <c r="B116" s="117"/>
      <c r="C116" s="118"/>
      <c r="D116" s="118"/>
      <c r="E116" s="119"/>
      <c r="F116" s="118"/>
      <c r="G116" s="118"/>
      <c r="H116" s="118"/>
      <c r="I116" s="118"/>
      <c r="J116" s="118"/>
      <c r="K116" s="118"/>
      <c r="L116" s="118"/>
    </row>
    <row r="117" spans="2:12">
      <c r="B117" s="117"/>
      <c r="C117" s="118"/>
      <c r="D117" s="118"/>
      <c r="E117" s="119"/>
      <c r="F117" s="118"/>
      <c r="G117" s="118"/>
      <c r="H117" s="118"/>
      <c r="I117" s="118"/>
      <c r="J117" s="118"/>
      <c r="K117" s="118"/>
      <c r="L117" s="118"/>
    </row>
    <row r="118" spans="2:12">
      <c r="B118" s="117"/>
      <c r="C118" s="118"/>
      <c r="D118" s="118"/>
      <c r="E118" s="119"/>
      <c r="F118" s="118"/>
      <c r="G118" s="118"/>
      <c r="H118" s="118"/>
      <c r="I118" s="118"/>
      <c r="J118" s="118"/>
      <c r="K118" s="118"/>
      <c r="L118" s="118"/>
    </row>
    <row r="119" spans="2:12">
      <c r="B119" s="117"/>
      <c r="C119" s="118"/>
      <c r="D119" s="118"/>
      <c r="E119" s="119"/>
      <c r="F119" s="118"/>
      <c r="G119" s="118"/>
      <c r="H119" s="118"/>
      <c r="I119" s="118"/>
      <c r="J119" s="118"/>
      <c r="K119" s="118"/>
      <c r="L119" s="118"/>
    </row>
    <row r="120" spans="2:12">
      <c r="B120" s="117"/>
      <c r="C120" s="118"/>
      <c r="D120" s="118"/>
      <c r="E120" s="119"/>
      <c r="F120" s="118"/>
      <c r="G120" s="118"/>
      <c r="H120" s="118"/>
      <c r="I120" s="118"/>
      <c r="J120" s="118"/>
      <c r="K120" s="118"/>
      <c r="L120" s="118"/>
    </row>
    <row r="121" spans="2:12">
      <c r="B121" s="117"/>
      <c r="C121" s="118"/>
      <c r="D121" s="118"/>
      <c r="E121" s="119"/>
      <c r="F121" s="118"/>
      <c r="G121" s="118"/>
      <c r="H121" s="118"/>
      <c r="I121" s="118"/>
      <c r="J121" s="118"/>
      <c r="K121" s="118"/>
      <c r="L121" s="118"/>
    </row>
    <row r="122" spans="2:12">
      <c r="B122" s="117"/>
      <c r="C122" s="118"/>
      <c r="D122" s="118"/>
      <c r="E122" s="119"/>
      <c r="F122" s="118"/>
      <c r="G122" s="118"/>
      <c r="H122" s="118"/>
      <c r="I122" s="118"/>
      <c r="J122" s="118"/>
      <c r="K122" s="118"/>
      <c r="L122" s="118"/>
    </row>
    <row r="123" spans="2:12">
      <c r="B123" s="117"/>
      <c r="C123" s="118"/>
      <c r="D123" s="118"/>
      <c r="E123" s="119"/>
      <c r="F123" s="118"/>
      <c r="G123" s="118"/>
      <c r="H123" s="118"/>
      <c r="I123" s="118"/>
      <c r="J123" s="118"/>
      <c r="K123" s="118"/>
      <c r="L123" s="118"/>
    </row>
    <row r="124" spans="2:12">
      <c r="B124" s="117"/>
      <c r="C124" s="118"/>
      <c r="D124" s="118"/>
      <c r="E124" s="119"/>
      <c r="F124" s="118"/>
      <c r="G124" s="118"/>
      <c r="H124" s="118"/>
      <c r="I124" s="118"/>
      <c r="J124" s="118"/>
      <c r="K124" s="118"/>
      <c r="L124" s="118"/>
    </row>
    <row r="125" spans="2:12">
      <c r="B125" s="117"/>
      <c r="C125" s="118"/>
      <c r="D125" s="118"/>
      <c r="E125" s="119"/>
      <c r="F125" s="118"/>
      <c r="G125" s="118"/>
      <c r="H125" s="118"/>
      <c r="I125" s="118"/>
      <c r="J125" s="118"/>
      <c r="K125" s="118"/>
      <c r="L125" s="118"/>
    </row>
    <row r="126" spans="2:12">
      <c r="B126" s="117"/>
      <c r="C126" s="118"/>
      <c r="D126" s="118"/>
      <c r="E126" s="119"/>
      <c r="F126" s="118"/>
      <c r="G126" s="118"/>
      <c r="H126" s="118"/>
      <c r="I126" s="118"/>
      <c r="J126" s="118"/>
      <c r="K126" s="118"/>
      <c r="L126" s="118"/>
    </row>
    <row r="127" spans="2:12">
      <c r="B127" s="117"/>
      <c r="C127" s="118"/>
      <c r="D127" s="118"/>
      <c r="E127" s="119"/>
      <c r="F127" s="118"/>
      <c r="G127" s="118"/>
      <c r="H127" s="118"/>
      <c r="I127" s="118"/>
      <c r="J127" s="118"/>
      <c r="K127" s="118"/>
      <c r="L127" s="118"/>
    </row>
    <row r="128" spans="2:12">
      <c r="B128" s="117"/>
      <c r="C128" s="118"/>
      <c r="D128" s="118"/>
      <c r="E128" s="119"/>
      <c r="F128" s="118"/>
      <c r="G128" s="118"/>
      <c r="H128" s="118"/>
      <c r="I128" s="118"/>
      <c r="J128" s="118"/>
      <c r="K128" s="118"/>
      <c r="L128" s="118"/>
    </row>
    <row r="129" spans="2:12">
      <c r="B129" s="117"/>
      <c r="C129" s="118"/>
      <c r="D129" s="118"/>
      <c r="E129" s="119"/>
      <c r="F129" s="118"/>
      <c r="G129" s="118"/>
      <c r="H129" s="118"/>
      <c r="I129" s="118"/>
      <c r="J129" s="118"/>
      <c r="K129" s="118"/>
      <c r="L129" s="118"/>
    </row>
    <row r="130" spans="2:12">
      <c r="B130" s="117"/>
      <c r="C130" s="118"/>
      <c r="D130" s="118"/>
      <c r="E130" s="119"/>
      <c r="F130" s="118"/>
      <c r="G130" s="118"/>
      <c r="H130" s="118"/>
      <c r="I130" s="118"/>
      <c r="J130" s="118"/>
      <c r="K130" s="118"/>
      <c r="L130" s="118"/>
    </row>
    <row r="131" spans="2:12">
      <c r="B131" s="117"/>
      <c r="C131" s="118"/>
      <c r="D131" s="118"/>
      <c r="E131" s="119"/>
      <c r="F131" s="118"/>
      <c r="G131" s="118"/>
      <c r="H131" s="118"/>
      <c r="I131" s="118"/>
      <c r="J131" s="118"/>
      <c r="K131" s="118"/>
      <c r="L131" s="118"/>
    </row>
    <row r="132" spans="2:12">
      <c r="B132" s="117"/>
      <c r="C132" s="118"/>
      <c r="D132" s="118"/>
      <c r="E132" s="119"/>
      <c r="F132" s="118"/>
      <c r="G132" s="118"/>
      <c r="H132" s="118"/>
      <c r="I132" s="118"/>
      <c r="J132" s="118"/>
      <c r="K132" s="118"/>
      <c r="L132" s="118"/>
    </row>
    <row r="133" spans="2:12">
      <c r="B133" s="117"/>
      <c r="C133" s="118"/>
      <c r="D133" s="118"/>
      <c r="E133" s="119"/>
      <c r="F133" s="118"/>
      <c r="G133" s="118"/>
      <c r="H133" s="118"/>
      <c r="I133" s="118"/>
      <c r="J133" s="118"/>
      <c r="K133" s="118"/>
      <c r="L133" s="118"/>
    </row>
    <row r="134" spans="2:12">
      <c r="B134" s="117"/>
      <c r="C134" s="118"/>
      <c r="D134" s="118"/>
      <c r="E134" s="119"/>
      <c r="F134" s="118"/>
      <c r="G134" s="118"/>
      <c r="H134" s="118"/>
      <c r="I134" s="118"/>
      <c r="J134" s="118"/>
      <c r="K134" s="118"/>
      <c r="L134" s="118"/>
    </row>
    <row r="135" spans="2:12">
      <c r="B135" s="117"/>
      <c r="C135" s="118"/>
      <c r="D135" s="118"/>
      <c r="E135" s="119"/>
      <c r="F135" s="118"/>
      <c r="G135" s="118"/>
      <c r="H135" s="118"/>
      <c r="I135" s="118"/>
      <c r="J135" s="118"/>
      <c r="K135" s="118"/>
      <c r="L135" s="118"/>
    </row>
    <row r="136" spans="2:12">
      <c r="B136" s="117"/>
      <c r="C136" s="118"/>
      <c r="D136" s="118"/>
      <c r="E136" s="119"/>
      <c r="F136" s="118"/>
      <c r="G136" s="118"/>
      <c r="H136" s="118"/>
      <c r="I136" s="118"/>
      <c r="J136" s="118"/>
      <c r="K136" s="118"/>
      <c r="L136" s="118"/>
    </row>
    <row r="137" spans="2:12">
      <c r="B137" s="117"/>
      <c r="C137" s="118"/>
      <c r="D137" s="118"/>
      <c r="E137" s="119"/>
      <c r="F137" s="118"/>
      <c r="G137" s="118"/>
      <c r="H137" s="118"/>
      <c r="I137" s="118"/>
      <c r="J137" s="118"/>
      <c r="K137" s="118"/>
      <c r="L137" s="118"/>
    </row>
    <row r="138" spans="2:12">
      <c r="B138" s="117"/>
      <c r="C138" s="118"/>
      <c r="D138" s="118"/>
      <c r="E138" s="119"/>
      <c r="F138" s="118"/>
      <c r="G138" s="118"/>
      <c r="H138" s="118"/>
      <c r="I138" s="118"/>
      <c r="J138" s="118"/>
      <c r="K138" s="118"/>
      <c r="L138" s="118"/>
    </row>
    <row r="139" spans="2:12">
      <c r="B139" s="117"/>
      <c r="C139" s="118"/>
      <c r="D139" s="118"/>
      <c r="E139" s="119"/>
      <c r="F139" s="118"/>
      <c r="G139" s="118"/>
      <c r="H139" s="118"/>
      <c r="I139" s="118"/>
      <c r="J139" s="118"/>
      <c r="K139" s="118"/>
      <c r="L139" s="118"/>
    </row>
    <row r="140" spans="2:12">
      <c r="B140" s="117"/>
      <c r="C140" s="118"/>
      <c r="D140" s="118"/>
      <c r="E140" s="119"/>
      <c r="F140" s="118"/>
      <c r="G140" s="118"/>
      <c r="H140" s="118"/>
      <c r="I140" s="118"/>
      <c r="J140" s="118"/>
      <c r="K140" s="118"/>
      <c r="L140" s="118"/>
    </row>
    <row r="141" spans="2:12">
      <c r="B141" s="117"/>
      <c r="C141" s="118"/>
      <c r="D141" s="118"/>
      <c r="E141" s="119"/>
      <c r="F141" s="118"/>
      <c r="G141" s="118"/>
      <c r="H141" s="118"/>
      <c r="I141" s="118"/>
      <c r="J141" s="118"/>
      <c r="K141" s="118"/>
      <c r="L141" s="118"/>
    </row>
    <row r="142" spans="2:12">
      <c r="B142" s="117"/>
      <c r="C142" s="118"/>
      <c r="D142" s="118"/>
      <c r="E142" s="119"/>
      <c r="F142" s="118"/>
      <c r="G142" s="118"/>
      <c r="H142" s="118"/>
      <c r="I142" s="118"/>
      <c r="J142" s="118"/>
      <c r="K142" s="118"/>
      <c r="L142" s="118"/>
    </row>
    <row r="143" spans="2:12">
      <c r="B143" s="117"/>
      <c r="C143" s="118"/>
      <c r="D143" s="118"/>
      <c r="E143" s="119"/>
      <c r="F143" s="118"/>
      <c r="G143" s="118"/>
      <c r="H143" s="118"/>
      <c r="I143" s="118"/>
      <c r="J143" s="118"/>
      <c r="K143" s="118"/>
      <c r="L143" s="118"/>
    </row>
    <row r="144" spans="2:12">
      <c r="B144" s="117"/>
      <c r="C144" s="118"/>
      <c r="D144" s="118"/>
      <c r="E144" s="119"/>
      <c r="F144" s="118"/>
      <c r="G144" s="118"/>
      <c r="H144" s="118"/>
      <c r="I144" s="118"/>
      <c r="J144" s="118"/>
      <c r="K144" s="118"/>
      <c r="L144" s="118"/>
    </row>
    <row r="145" spans="2:12">
      <c r="B145" s="117"/>
      <c r="C145" s="118"/>
      <c r="D145" s="118"/>
      <c r="E145" s="119"/>
      <c r="F145" s="118"/>
      <c r="G145" s="118"/>
      <c r="H145" s="118"/>
      <c r="I145" s="118"/>
      <c r="J145" s="118"/>
      <c r="K145" s="118"/>
      <c r="L145" s="118"/>
    </row>
    <row r="146" spans="2:12">
      <c r="B146" s="117"/>
      <c r="C146" s="118"/>
      <c r="D146" s="118"/>
      <c r="E146" s="119"/>
      <c r="F146" s="118"/>
      <c r="G146" s="118"/>
      <c r="H146" s="118"/>
      <c r="I146" s="118"/>
      <c r="J146" s="118"/>
      <c r="K146" s="118"/>
      <c r="L146" s="118"/>
    </row>
    <row r="147" spans="2:12">
      <c r="B147" s="117"/>
      <c r="C147" s="118"/>
      <c r="D147" s="118"/>
      <c r="E147" s="119"/>
      <c r="F147" s="118"/>
      <c r="G147" s="118"/>
      <c r="H147" s="118"/>
      <c r="I147" s="118"/>
      <c r="J147" s="118"/>
      <c r="K147" s="118"/>
      <c r="L147" s="118"/>
    </row>
    <row r="148" spans="2:12">
      <c r="B148" s="117"/>
      <c r="C148" s="118"/>
      <c r="D148" s="118"/>
      <c r="E148" s="119"/>
      <c r="F148" s="118"/>
      <c r="G148" s="118"/>
      <c r="H148" s="118"/>
      <c r="I148" s="118"/>
      <c r="J148" s="118"/>
      <c r="K148" s="118"/>
      <c r="L148" s="118"/>
    </row>
    <row r="149" spans="2:12">
      <c r="B149" s="117"/>
      <c r="C149" s="118"/>
      <c r="D149" s="118"/>
      <c r="E149" s="119"/>
      <c r="F149" s="118"/>
      <c r="G149" s="118"/>
      <c r="H149" s="118"/>
      <c r="I149" s="118"/>
      <c r="J149" s="118"/>
      <c r="K149" s="118"/>
      <c r="L149" s="118"/>
    </row>
    <row r="150" spans="2:12">
      <c r="B150" s="117"/>
      <c r="C150" s="118"/>
      <c r="D150" s="118"/>
      <c r="E150" s="119"/>
      <c r="F150" s="118"/>
      <c r="G150" s="118"/>
      <c r="H150" s="118"/>
      <c r="I150" s="118"/>
      <c r="J150" s="118"/>
      <c r="K150" s="118"/>
      <c r="L150" s="118"/>
    </row>
    <row r="151" spans="2:12">
      <c r="B151" s="117"/>
      <c r="C151" s="118"/>
      <c r="D151" s="118"/>
      <c r="E151" s="119"/>
      <c r="F151" s="118"/>
      <c r="G151" s="118"/>
      <c r="H151" s="118"/>
      <c r="I151" s="118"/>
      <c r="J151" s="118"/>
      <c r="K151" s="118"/>
      <c r="L151" s="118"/>
    </row>
    <row r="152" spans="2:12">
      <c r="B152" s="117"/>
      <c r="C152" s="118"/>
      <c r="D152" s="118"/>
      <c r="E152" s="119"/>
      <c r="F152" s="118"/>
      <c r="G152" s="118"/>
      <c r="H152" s="118"/>
      <c r="I152" s="118"/>
      <c r="J152" s="118"/>
      <c r="K152" s="118"/>
      <c r="L152" s="118"/>
    </row>
    <row r="153" spans="2:12">
      <c r="B153" s="117"/>
      <c r="C153" s="118"/>
      <c r="D153" s="118"/>
      <c r="E153" s="119"/>
      <c r="F153" s="118"/>
      <c r="G153" s="118"/>
      <c r="H153" s="118"/>
      <c r="I153" s="118"/>
      <c r="J153" s="118"/>
      <c r="K153" s="118"/>
      <c r="L153" s="118"/>
    </row>
    <row r="154" spans="2:12">
      <c r="B154" s="117"/>
      <c r="C154" s="118"/>
      <c r="D154" s="118"/>
      <c r="E154" s="119"/>
      <c r="F154" s="118"/>
      <c r="G154" s="118"/>
      <c r="H154" s="118"/>
      <c r="I154" s="118"/>
      <c r="J154" s="118"/>
      <c r="K154" s="118"/>
      <c r="L154" s="118"/>
    </row>
    <row r="155" spans="2:12">
      <c r="B155" s="117"/>
      <c r="C155" s="118"/>
      <c r="D155" s="118"/>
      <c r="E155" s="119"/>
      <c r="F155" s="118"/>
      <c r="G155" s="118"/>
      <c r="H155" s="118"/>
      <c r="I155" s="118"/>
      <c r="J155" s="118"/>
      <c r="K155" s="118"/>
      <c r="L155" s="118"/>
    </row>
    <row r="156" spans="2:12">
      <c r="B156" s="117"/>
      <c r="C156" s="118"/>
      <c r="D156" s="118"/>
      <c r="E156" s="119"/>
      <c r="F156" s="118"/>
      <c r="G156" s="118"/>
      <c r="H156" s="118"/>
      <c r="I156" s="118"/>
      <c r="J156" s="118"/>
      <c r="K156" s="118"/>
      <c r="L156" s="118"/>
    </row>
    <row r="157" spans="2:12">
      <c r="B157" s="117"/>
      <c r="C157" s="118"/>
      <c r="D157" s="118"/>
      <c r="E157" s="119"/>
      <c r="F157" s="118"/>
      <c r="G157" s="118"/>
      <c r="H157" s="118"/>
      <c r="I157" s="118"/>
      <c r="J157" s="118"/>
      <c r="K157" s="118"/>
      <c r="L157" s="118"/>
    </row>
    <row r="158" spans="2:12">
      <c r="B158" s="117"/>
      <c r="C158" s="118"/>
      <c r="D158" s="118"/>
      <c r="E158" s="119"/>
      <c r="F158" s="118"/>
      <c r="G158" s="118"/>
      <c r="H158" s="118"/>
      <c r="I158" s="118"/>
      <c r="J158" s="118"/>
      <c r="K158" s="118"/>
      <c r="L158" s="118"/>
    </row>
    <row r="159" spans="2:12">
      <c r="B159" s="117"/>
      <c r="C159" s="118"/>
      <c r="D159" s="118"/>
      <c r="E159" s="119"/>
      <c r="F159" s="118"/>
      <c r="G159" s="118"/>
      <c r="H159" s="118"/>
      <c r="I159" s="118"/>
      <c r="J159" s="118"/>
      <c r="K159" s="118"/>
      <c r="L159" s="118"/>
    </row>
    <row r="160" spans="2:12">
      <c r="B160" s="117"/>
      <c r="C160" s="118"/>
      <c r="D160" s="118"/>
      <c r="E160" s="119"/>
      <c r="F160" s="118"/>
      <c r="G160" s="118"/>
      <c r="H160" s="118"/>
      <c r="I160" s="118"/>
      <c r="J160" s="118"/>
      <c r="K160" s="118"/>
      <c r="L160" s="118"/>
    </row>
    <row r="161" spans="2:12">
      <c r="B161" s="117"/>
      <c r="C161" s="118"/>
      <c r="D161" s="118"/>
      <c r="E161" s="119"/>
      <c r="F161" s="118"/>
      <c r="G161" s="118"/>
      <c r="H161" s="118"/>
      <c r="I161" s="118"/>
      <c r="J161" s="118"/>
      <c r="K161" s="118"/>
      <c r="L161" s="118"/>
    </row>
    <row r="162" spans="2:12">
      <c r="B162" s="117"/>
      <c r="C162" s="118"/>
      <c r="D162" s="118"/>
      <c r="E162" s="119"/>
      <c r="F162" s="118"/>
      <c r="G162" s="118"/>
      <c r="H162" s="118"/>
      <c r="I162" s="118"/>
      <c r="J162" s="118"/>
      <c r="K162" s="118"/>
      <c r="L162" s="118"/>
    </row>
    <row r="163" spans="2:12">
      <c r="B163" s="117"/>
      <c r="C163" s="118"/>
      <c r="D163" s="118"/>
      <c r="E163" s="119"/>
      <c r="F163" s="118"/>
      <c r="G163" s="118"/>
      <c r="H163" s="118"/>
      <c r="I163" s="118"/>
      <c r="J163" s="118"/>
      <c r="K163" s="118"/>
      <c r="L163" s="118"/>
    </row>
    <row r="164" spans="2:12">
      <c r="B164" s="117"/>
      <c r="C164" s="118"/>
      <c r="D164" s="118"/>
      <c r="E164" s="119"/>
      <c r="F164" s="118"/>
      <c r="G164" s="118"/>
      <c r="H164" s="118"/>
      <c r="I164" s="118"/>
      <c r="J164" s="118"/>
      <c r="K164" s="118"/>
      <c r="L164" s="118"/>
    </row>
    <row r="165" spans="2:12">
      <c r="B165" s="117"/>
      <c r="C165" s="118"/>
      <c r="D165" s="118"/>
      <c r="E165" s="119"/>
      <c r="F165" s="118"/>
      <c r="G165" s="118"/>
      <c r="H165" s="118"/>
      <c r="I165" s="118"/>
      <c r="J165" s="118"/>
      <c r="K165" s="118"/>
      <c r="L165" s="118"/>
    </row>
    <row r="166" spans="2:12">
      <c r="B166" s="117"/>
      <c r="C166" s="118"/>
      <c r="D166" s="118"/>
      <c r="E166" s="119"/>
      <c r="F166" s="118"/>
      <c r="G166" s="118"/>
      <c r="H166" s="118"/>
      <c r="I166" s="118"/>
      <c r="J166" s="118"/>
      <c r="K166" s="118"/>
      <c r="L166" s="118"/>
    </row>
    <row r="167" spans="2:12">
      <c r="B167" s="117"/>
      <c r="C167" s="118"/>
      <c r="D167" s="118"/>
      <c r="E167" s="119"/>
      <c r="F167" s="118"/>
      <c r="G167" s="118"/>
      <c r="H167" s="118"/>
      <c r="I167" s="118"/>
      <c r="J167" s="118"/>
      <c r="K167" s="118"/>
      <c r="L167" s="118"/>
    </row>
    <row r="168" spans="2:12">
      <c r="B168" s="117"/>
      <c r="C168" s="118"/>
      <c r="D168" s="118"/>
      <c r="E168" s="119"/>
      <c r="F168" s="118"/>
      <c r="G168" s="118"/>
      <c r="H168" s="118"/>
      <c r="I168" s="118"/>
      <c r="J168" s="118"/>
      <c r="K168" s="118"/>
      <c r="L168" s="118"/>
    </row>
    <row r="169" spans="2:12">
      <c r="B169" s="117"/>
      <c r="C169" s="118"/>
      <c r="D169" s="118"/>
      <c r="E169" s="119"/>
      <c r="F169" s="118"/>
      <c r="G169" s="118"/>
      <c r="H169" s="118"/>
      <c r="I169" s="118"/>
      <c r="J169" s="118"/>
      <c r="K169" s="118"/>
      <c r="L169" s="118"/>
    </row>
    <row r="170" spans="2:12">
      <c r="B170" s="117"/>
      <c r="C170" s="118"/>
      <c r="D170" s="118"/>
      <c r="E170" s="119"/>
      <c r="F170" s="118"/>
      <c r="G170" s="118"/>
      <c r="H170" s="118"/>
      <c r="I170" s="118"/>
      <c r="J170" s="118"/>
      <c r="K170" s="118"/>
      <c r="L170" s="118"/>
    </row>
    <row r="171" spans="2:12">
      <c r="B171" s="117"/>
      <c r="C171" s="118"/>
      <c r="D171" s="118"/>
      <c r="E171" s="119"/>
      <c r="F171" s="118"/>
      <c r="G171" s="118"/>
      <c r="H171" s="118"/>
      <c r="I171" s="118"/>
      <c r="J171" s="118"/>
      <c r="K171" s="118"/>
      <c r="L171" s="118"/>
    </row>
    <row r="172" spans="2:12">
      <c r="B172" s="117"/>
      <c r="C172" s="118"/>
      <c r="D172" s="118"/>
      <c r="E172" s="119"/>
      <c r="F172" s="118"/>
      <c r="G172" s="118"/>
      <c r="H172" s="118"/>
      <c r="I172" s="118"/>
      <c r="J172" s="118"/>
      <c r="K172" s="118"/>
      <c r="L172" s="118"/>
    </row>
    <row r="173" spans="2:12">
      <c r="B173" s="117"/>
      <c r="C173" s="118"/>
      <c r="D173" s="118"/>
      <c r="E173" s="119"/>
      <c r="F173" s="118"/>
      <c r="G173" s="118"/>
      <c r="H173" s="118"/>
      <c r="I173" s="118"/>
      <c r="J173" s="118"/>
      <c r="K173" s="118"/>
      <c r="L173" s="118"/>
    </row>
    <row r="174" spans="2:12">
      <c r="B174" s="117"/>
      <c r="C174" s="118"/>
      <c r="D174" s="118"/>
      <c r="E174" s="119"/>
      <c r="F174" s="118"/>
      <c r="G174" s="118"/>
      <c r="H174" s="118"/>
      <c r="I174" s="118"/>
      <c r="J174" s="118"/>
      <c r="K174" s="118"/>
      <c r="L174" s="118"/>
    </row>
    <row r="175" spans="2:12">
      <c r="B175" s="117"/>
      <c r="C175" s="118"/>
      <c r="D175" s="118"/>
      <c r="E175" s="119"/>
      <c r="F175" s="118"/>
      <c r="G175" s="118"/>
      <c r="H175" s="118"/>
      <c r="I175" s="118"/>
      <c r="J175" s="118"/>
      <c r="K175" s="118"/>
      <c r="L175" s="118"/>
    </row>
    <row r="176" spans="2:12">
      <c r="B176" s="117"/>
      <c r="C176" s="118"/>
      <c r="D176" s="118"/>
      <c r="E176" s="119"/>
      <c r="F176" s="118"/>
      <c r="G176" s="118"/>
      <c r="H176" s="118"/>
      <c r="I176" s="118"/>
      <c r="J176" s="118"/>
      <c r="K176" s="118"/>
      <c r="L176" s="118"/>
    </row>
    <row r="177" spans="2:12">
      <c r="B177" s="117"/>
      <c r="C177" s="118"/>
      <c r="D177" s="118"/>
      <c r="E177" s="119"/>
      <c r="F177" s="118"/>
      <c r="G177" s="118"/>
      <c r="H177" s="118"/>
      <c r="I177" s="118"/>
      <c r="J177" s="118"/>
      <c r="K177" s="118"/>
      <c r="L177" s="118"/>
    </row>
    <row r="178" spans="2:12">
      <c r="B178" s="117"/>
      <c r="C178" s="118"/>
      <c r="D178" s="118"/>
      <c r="E178" s="119"/>
      <c r="F178" s="118"/>
      <c r="G178" s="118"/>
      <c r="H178" s="118"/>
      <c r="I178" s="118"/>
      <c r="J178" s="118"/>
      <c r="K178" s="118"/>
      <c r="L178" s="118"/>
    </row>
    <row r="179" spans="2:12">
      <c r="B179" s="117"/>
      <c r="C179" s="118"/>
      <c r="D179" s="118"/>
      <c r="E179" s="119"/>
      <c r="F179" s="118"/>
      <c r="G179" s="118"/>
      <c r="H179" s="118"/>
      <c r="I179" s="118"/>
      <c r="J179" s="118"/>
      <c r="K179" s="118"/>
      <c r="L179" s="118"/>
    </row>
    <row r="180" spans="2:12">
      <c r="B180" s="117"/>
      <c r="C180" s="118"/>
      <c r="D180" s="118"/>
      <c r="E180" s="119"/>
      <c r="F180" s="118"/>
      <c r="G180" s="118"/>
      <c r="H180" s="118"/>
      <c r="I180" s="118"/>
      <c r="J180" s="118"/>
      <c r="K180" s="118"/>
      <c r="L180" s="118"/>
    </row>
    <row r="181" spans="2:12">
      <c r="B181" s="117"/>
      <c r="C181" s="118"/>
      <c r="D181" s="118"/>
      <c r="E181" s="119"/>
      <c r="F181" s="118"/>
      <c r="G181" s="118"/>
      <c r="H181" s="118"/>
      <c r="I181" s="118"/>
      <c r="J181" s="118"/>
      <c r="K181" s="118"/>
      <c r="L181" s="118"/>
    </row>
    <row r="182" spans="2:12">
      <c r="B182" s="117"/>
      <c r="C182" s="118"/>
      <c r="D182" s="118"/>
      <c r="E182" s="119"/>
      <c r="F182" s="118"/>
      <c r="G182" s="118"/>
      <c r="H182" s="118"/>
      <c r="I182" s="118"/>
      <c r="J182" s="118"/>
      <c r="K182" s="118"/>
      <c r="L182" s="118"/>
    </row>
    <row r="183" spans="2:12">
      <c r="B183" s="117"/>
      <c r="C183" s="118"/>
      <c r="D183" s="118"/>
      <c r="E183" s="119"/>
      <c r="F183" s="118"/>
      <c r="G183" s="118"/>
      <c r="H183" s="118"/>
      <c r="I183" s="118"/>
      <c r="J183" s="118"/>
      <c r="K183" s="118"/>
      <c r="L183" s="118"/>
    </row>
    <row r="184" spans="2:12">
      <c r="B184" s="117"/>
      <c r="C184" s="118"/>
      <c r="D184" s="118"/>
      <c r="E184" s="119"/>
      <c r="F184" s="118"/>
      <c r="G184" s="118"/>
      <c r="H184" s="118"/>
      <c r="I184" s="118"/>
      <c r="J184" s="118"/>
      <c r="K184" s="118"/>
      <c r="L184" s="118"/>
    </row>
    <row r="185" spans="2:12">
      <c r="B185" s="117"/>
      <c r="C185" s="118"/>
      <c r="D185" s="118"/>
      <c r="E185" s="119"/>
      <c r="F185" s="118"/>
      <c r="G185" s="118"/>
      <c r="H185" s="118"/>
      <c r="I185" s="118"/>
      <c r="J185" s="118"/>
      <c r="K185" s="118"/>
      <c r="L185" s="118"/>
    </row>
    <row r="186" spans="2:12">
      <c r="B186" s="117"/>
      <c r="C186" s="118"/>
      <c r="D186" s="118"/>
      <c r="E186" s="119"/>
      <c r="F186" s="118"/>
      <c r="G186" s="118"/>
      <c r="H186" s="118"/>
      <c r="I186" s="118"/>
      <c r="J186" s="118"/>
      <c r="K186" s="118"/>
      <c r="L186" s="118"/>
    </row>
    <row r="187" spans="2:12">
      <c r="B187" s="117"/>
      <c r="C187" s="118"/>
      <c r="D187" s="118"/>
      <c r="E187" s="119"/>
      <c r="F187" s="118"/>
      <c r="G187" s="118"/>
      <c r="H187" s="118"/>
      <c r="I187" s="118"/>
      <c r="J187" s="118"/>
      <c r="K187" s="118"/>
      <c r="L187" s="118"/>
    </row>
    <row r="188" spans="2:12">
      <c r="B188" s="117"/>
      <c r="C188" s="118"/>
      <c r="D188" s="118"/>
      <c r="E188" s="119"/>
      <c r="F188" s="118"/>
      <c r="G188" s="118"/>
      <c r="H188" s="118"/>
      <c r="I188" s="118"/>
      <c r="J188" s="118"/>
      <c r="K188" s="118"/>
      <c r="L188" s="118"/>
    </row>
    <row r="189" spans="2:12">
      <c r="B189" s="117"/>
      <c r="C189" s="118"/>
      <c r="D189" s="118"/>
      <c r="E189" s="119"/>
      <c r="F189" s="118"/>
      <c r="G189" s="118"/>
      <c r="H189" s="118"/>
      <c r="I189" s="118"/>
      <c r="J189" s="118"/>
      <c r="K189" s="118"/>
      <c r="L189" s="118"/>
    </row>
    <row r="190" spans="2:12">
      <c r="B190" s="117"/>
      <c r="C190" s="118"/>
      <c r="D190" s="118"/>
      <c r="E190" s="119"/>
      <c r="F190" s="118"/>
      <c r="G190" s="118"/>
      <c r="H190" s="118"/>
      <c r="I190" s="118"/>
      <c r="J190" s="118"/>
      <c r="K190" s="118"/>
      <c r="L190" s="118"/>
    </row>
    <row r="191" spans="2:12">
      <c r="B191" s="117"/>
      <c r="C191" s="118"/>
      <c r="D191" s="118"/>
      <c r="E191" s="119"/>
      <c r="F191" s="118"/>
      <c r="G191" s="118"/>
      <c r="H191" s="118"/>
      <c r="I191" s="118"/>
      <c r="J191" s="118"/>
      <c r="K191" s="118"/>
      <c r="L191" s="118"/>
    </row>
    <row r="192" spans="2:12">
      <c r="B192" s="117"/>
      <c r="C192" s="118"/>
      <c r="D192" s="118"/>
      <c r="E192" s="119"/>
      <c r="F192" s="118"/>
      <c r="G192" s="118"/>
      <c r="H192" s="118"/>
      <c r="I192" s="118"/>
      <c r="J192" s="118"/>
      <c r="K192" s="118"/>
      <c r="L192" s="118"/>
    </row>
    <row r="193" spans="2:12">
      <c r="B193" s="117"/>
      <c r="C193" s="118"/>
      <c r="D193" s="118"/>
      <c r="E193" s="119"/>
      <c r="F193" s="118"/>
      <c r="G193" s="118"/>
      <c r="H193" s="118"/>
      <c r="I193" s="118"/>
      <c r="J193" s="118"/>
      <c r="K193" s="118"/>
      <c r="L193" s="118"/>
    </row>
    <row r="194" spans="2:12">
      <c r="B194" s="117"/>
      <c r="C194" s="118"/>
      <c r="D194" s="118"/>
      <c r="E194" s="119"/>
      <c r="F194" s="118"/>
      <c r="G194" s="118"/>
      <c r="H194" s="118"/>
      <c r="I194" s="118"/>
      <c r="J194" s="118"/>
      <c r="K194" s="118"/>
      <c r="L194" s="118"/>
    </row>
    <row r="195" spans="2:12">
      <c r="B195" s="117"/>
      <c r="C195" s="118"/>
      <c r="D195" s="118"/>
      <c r="E195" s="119"/>
      <c r="F195" s="118"/>
      <c r="G195" s="118"/>
      <c r="H195" s="118"/>
      <c r="I195" s="118"/>
      <c r="J195" s="118"/>
      <c r="K195" s="118"/>
      <c r="L195" s="118"/>
    </row>
    <row r="196" spans="2:12">
      <c r="B196" s="117"/>
      <c r="C196" s="118"/>
      <c r="D196" s="118"/>
      <c r="E196" s="119"/>
      <c r="F196" s="118"/>
      <c r="G196" s="118"/>
      <c r="H196" s="118"/>
      <c r="I196" s="118"/>
      <c r="J196" s="118"/>
      <c r="K196" s="118"/>
      <c r="L196" s="118"/>
    </row>
    <row r="197" spans="2:12">
      <c r="B197" s="117"/>
      <c r="C197" s="118"/>
      <c r="D197" s="118"/>
      <c r="E197" s="119"/>
      <c r="F197" s="118"/>
      <c r="G197" s="118"/>
      <c r="H197" s="118"/>
      <c r="I197" s="118"/>
      <c r="J197" s="118"/>
      <c r="K197" s="118"/>
      <c r="L197" s="118"/>
    </row>
    <row r="198" spans="2:12">
      <c r="B198" s="117"/>
      <c r="C198" s="118"/>
      <c r="D198" s="118"/>
      <c r="E198" s="119"/>
      <c r="F198" s="118"/>
      <c r="G198" s="118"/>
      <c r="H198" s="118"/>
      <c r="I198" s="118"/>
      <c r="J198" s="118"/>
      <c r="K198" s="118"/>
      <c r="L198" s="118"/>
    </row>
    <row r="199" spans="2:12">
      <c r="B199" s="117"/>
      <c r="C199" s="118"/>
      <c r="D199" s="118"/>
      <c r="E199" s="119"/>
      <c r="F199" s="118"/>
      <c r="G199" s="118"/>
      <c r="H199" s="118"/>
      <c r="I199" s="118"/>
      <c r="J199" s="118"/>
      <c r="K199" s="118"/>
      <c r="L199" s="118"/>
    </row>
    <row r="200" spans="2:12">
      <c r="B200" s="117"/>
      <c r="C200" s="118"/>
      <c r="D200" s="118"/>
      <c r="E200" s="119"/>
      <c r="F200" s="118"/>
      <c r="G200" s="118"/>
      <c r="H200" s="118"/>
      <c r="I200" s="118"/>
      <c r="J200" s="118"/>
      <c r="K200" s="118"/>
      <c r="L200" s="118"/>
    </row>
    <row r="201" spans="2:12">
      <c r="B201" s="117"/>
      <c r="C201" s="118"/>
      <c r="D201" s="118"/>
      <c r="E201" s="119"/>
      <c r="F201" s="118"/>
      <c r="G201" s="118"/>
      <c r="H201" s="118"/>
      <c r="I201" s="118"/>
      <c r="J201" s="118"/>
      <c r="K201" s="118"/>
      <c r="L201" s="118"/>
    </row>
    <row r="202" spans="2:12">
      <c r="B202" s="117"/>
      <c r="C202" s="118"/>
      <c r="D202" s="118"/>
      <c r="E202" s="119"/>
      <c r="F202" s="118"/>
      <c r="G202" s="118"/>
      <c r="H202" s="118"/>
      <c r="I202" s="118"/>
      <c r="J202" s="118"/>
      <c r="K202" s="118"/>
      <c r="L202" s="118"/>
    </row>
    <row r="203" spans="2:12">
      <c r="B203" s="117"/>
      <c r="C203" s="118"/>
      <c r="D203" s="118"/>
      <c r="E203" s="119"/>
      <c r="F203" s="118"/>
      <c r="G203" s="118"/>
      <c r="H203" s="118"/>
      <c r="I203" s="118"/>
      <c r="J203" s="118"/>
      <c r="K203" s="118"/>
      <c r="L203" s="118"/>
    </row>
    <row r="204" spans="2:12">
      <c r="B204" s="117"/>
      <c r="C204" s="118"/>
      <c r="D204" s="118"/>
      <c r="E204" s="119"/>
      <c r="F204" s="118"/>
      <c r="G204" s="118"/>
      <c r="H204" s="118"/>
      <c r="I204" s="118"/>
      <c r="J204" s="118"/>
      <c r="K204" s="118"/>
      <c r="L204" s="118"/>
    </row>
    <row r="205" spans="2:12">
      <c r="B205" s="117"/>
      <c r="C205" s="118"/>
      <c r="D205" s="118"/>
      <c r="E205" s="119"/>
      <c r="F205" s="118"/>
      <c r="G205" s="118"/>
      <c r="H205" s="118"/>
      <c r="I205" s="118"/>
      <c r="J205" s="118"/>
      <c r="K205" s="118"/>
      <c r="L205" s="118"/>
    </row>
    <row r="206" spans="2:12">
      <c r="B206" s="117"/>
      <c r="C206" s="118"/>
      <c r="D206" s="118"/>
      <c r="E206" s="119"/>
      <c r="F206" s="118"/>
      <c r="G206" s="118"/>
      <c r="H206" s="118"/>
      <c r="I206" s="118"/>
      <c r="J206" s="118"/>
      <c r="K206" s="118"/>
      <c r="L206" s="118"/>
    </row>
    <row r="207" spans="2:12">
      <c r="B207" s="117"/>
      <c r="C207" s="118"/>
      <c r="D207" s="118"/>
      <c r="E207" s="119"/>
      <c r="F207" s="118"/>
      <c r="G207" s="118"/>
      <c r="H207" s="118"/>
      <c r="I207" s="118"/>
      <c r="J207" s="118"/>
      <c r="K207" s="118"/>
      <c r="L207" s="118"/>
    </row>
    <row r="208" spans="2:12">
      <c r="B208" s="117"/>
      <c r="C208" s="118"/>
      <c r="D208" s="118"/>
      <c r="E208" s="119"/>
      <c r="F208" s="118"/>
      <c r="G208" s="118"/>
      <c r="H208" s="118"/>
      <c r="I208" s="118"/>
      <c r="J208" s="118"/>
      <c r="K208" s="118"/>
      <c r="L208" s="118"/>
    </row>
    <row r="209" spans="2:12">
      <c r="B209" s="117"/>
      <c r="C209" s="118"/>
      <c r="D209" s="118"/>
      <c r="E209" s="119"/>
      <c r="F209" s="118"/>
      <c r="G209" s="118"/>
      <c r="H209" s="118"/>
      <c r="I209" s="118"/>
      <c r="J209" s="118"/>
      <c r="K209" s="118"/>
      <c r="L209" s="118"/>
    </row>
    <row r="210" spans="2:12">
      <c r="B210" s="117"/>
      <c r="C210" s="118"/>
      <c r="D210" s="118"/>
      <c r="E210" s="119"/>
      <c r="F210" s="118"/>
      <c r="G210" s="118"/>
      <c r="H210" s="118"/>
      <c r="I210" s="118"/>
      <c r="J210" s="118"/>
      <c r="K210" s="118"/>
      <c r="L210" s="118"/>
    </row>
    <row r="211" spans="2:12">
      <c r="B211" s="117"/>
      <c r="C211" s="118"/>
      <c r="D211" s="118"/>
      <c r="E211" s="119"/>
      <c r="F211" s="118"/>
      <c r="G211" s="118"/>
      <c r="H211" s="118"/>
      <c r="I211" s="118"/>
      <c r="J211" s="118"/>
      <c r="K211" s="118"/>
      <c r="L211" s="118"/>
    </row>
    <row r="212" spans="2:12">
      <c r="B212" s="117"/>
      <c r="C212" s="118"/>
      <c r="D212" s="118"/>
      <c r="E212" s="119"/>
      <c r="F212" s="118"/>
      <c r="G212" s="118"/>
      <c r="H212" s="118"/>
      <c r="I212" s="118"/>
      <c r="J212" s="118"/>
      <c r="K212" s="118"/>
      <c r="L212" s="118"/>
    </row>
    <row r="213" spans="2:12">
      <c r="B213" s="117"/>
      <c r="C213" s="118"/>
      <c r="D213" s="118"/>
      <c r="E213" s="119"/>
      <c r="F213" s="118"/>
      <c r="G213" s="118"/>
      <c r="H213" s="118"/>
      <c r="I213" s="118"/>
      <c r="J213" s="118"/>
      <c r="K213" s="118"/>
      <c r="L213" s="118"/>
    </row>
    <row r="214" spans="2:12">
      <c r="B214" s="117"/>
      <c r="C214" s="118"/>
      <c r="D214" s="118"/>
      <c r="E214" s="119"/>
      <c r="F214" s="118"/>
      <c r="G214" s="118"/>
      <c r="H214" s="118"/>
      <c r="I214" s="118"/>
      <c r="J214" s="118"/>
      <c r="K214" s="118"/>
      <c r="L214" s="118"/>
    </row>
    <row r="215" spans="2:12">
      <c r="B215" s="117"/>
      <c r="C215" s="118"/>
      <c r="D215" s="118"/>
      <c r="E215" s="119"/>
      <c r="F215" s="118"/>
      <c r="G215" s="118"/>
      <c r="H215" s="118"/>
      <c r="I215" s="118"/>
      <c r="J215" s="118"/>
      <c r="K215" s="118"/>
      <c r="L215" s="118"/>
    </row>
    <row r="216" spans="2:12">
      <c r="B216" s="117"/>
      <c r="C216" s="118"/>
      <c r="D216" s="118"/>
      <c r="E216" s="119"/>
      <c r="F216" s="118"/>
      <c r="G216" s="118"/>
      <c r="H216" s="118"/>
      <c r="I216" s="118"/>
      <c r="J216" s="118"/>
      <c r="K216" s="118"/>
      <c r="L216" s="118"/>
    </row>
    <row r="217" spans="2:12">
      <c r="B217" s="117"/>
      <c r="C217" s="118"/>
      <c r="D217" s="118"/>
      <c r="E217" s="119"/>
      <c r="F217" s="118"/>
      <c r="G217" s="118"/>
      <c r="H217" s="118"/>
      <c r="I217" s="118"/>
      <c r="J217" s="118"/>
      <c r="K217" s="118"/>
      <c r="L217" s="118"/>
    </row>
    <row r="218" spans="2:12">
      <c r="B218" s="117"/>
      <c r="C218" s="118"/>
      <c r="D218" s="118"/>
      <c r="E218" s="119"/>
      <c r="F218" s="118"/>
      <c r="G218" s="118"/>
      <c r="H218" s="118"/>
      <c r="I218" s="118"/>
      <c r="J218" s="118"/>
      <c r="K218" s="118"/>
      <c r="L218" s="118"/>
    </row>
    <row r="219" spans="2:12">
      <c r="B219" s="117"/>
      <c r="C219" s="118"/>
      <c r="D219" s="118"/>
      <c r="E219" s="119"/>
      <c r="F219" s="118"/>
      <c r="G219" s="118"/>
      <c r="H219" s="118"/>
      <c r="I219" s="118"/>
      <c r="J219" s="118"/>
      <c r="K219" s="118"/>
      <c r="L219" s="118"/>
    </row>
    <row r="220" spans="2:12">
      <c r="B220" s="117"/>
      <c r="C220" s="118"/>
      <c r="D220" s="118"/>
      <c r="E220" s="119"/>
      <c r="F220" s="118"/>
      <c r="G220" s="118"/>
      <c r="H220" s="118"/>
      <c r="I220" s="118"/>
      <c r="J220" s="118"/>
      <c r="K220" s="118"/>
      <c r="L220" s="118"/>
    </row>
    <row r="221" spans="2:12">
      <c r="B221" s="117"/>
      <c r="C221" s="118"/>
      <c r="D221" s="118"/>
      <c r="E221" s="119"/>
      <c r="F221" s="118"/>
      <c r="G221" s="118"/>
      <c r="H221" s="118"/>
      <c r="I221" s="118"/>
      <c r="J221" s="118"/>
      <c r="K221" s="118"/>
      <c r="L221" s="118"/>
    </row>
    <row r="222" spans="2:12">
      <c r="B222" s="117"/>
      <c r="C222" s="118"/>
      <c r="D222" s="118"/>
      <c r="E222" s="119"/>
      <c r="F222" s="118"/>
      <c r="G222" s="118"/>
      <c r="H222" s="118"/>
      <c r="I222" s="118"/>
      <c r="J222" s="118"/>
      <c r="K222" s="118"/>
      <c r="L222" s="118"/>
    </row>
    <row r="223" spans="2:12">
      <c r="B223" s="117"/>
      <c r="C223" s="118"/>
      <c r="D223" s="118"/>
      <c r="E223" s="119"/>
      <c r="F223" s="118"/>
      <c r="G223" s="118"/>
      <c r="H223" s="118"/>
      <c r="I223" s="118"/>
      <c r="J223" s="118"/>
      <c r="K223" s="118"/>
      <c r="L223" s="118"/>
    </row>
    <row r="224" spans="2:12">
      <c r="B224" s="117"/>
      <c r="C224" s="118"/>
      <c r="D224" s="118"/>
      <c r="E224" s="119"/>
      <c r="F224" s="118"/>
      <c r="G224" s="118"/>
      <c r="H224" s="118"/>
      <c r="I224" s="118"/>
      <c r="J224" s="118"/>
      <c r="K224" s="118"/>
      <c r="L224" s="118"/>
    </row>
    <row r="225" spans="2:12">
      <c r="B225" s="117"/>
      <c r="C225" s="118"/>
      <c r="D225" s="118"/>
      <c r="E225" s="119"/>
      <c r="F225" s="118"/>
      <c r="G225" s="118"/>
      <c r="H225" s="118"/>
      <c r="I225" s="118"/>
      <c r="J225" s="118"/>
      <c r="K225" s="118"/>
      <c r="L225" s="118"/>
    </row>
    <row r="226" spans="2:12">
      <c r="B226" s="117"/>
      <c r="C226" s="118"/>
      <c r="D226" s="118"/>
      <c r="E226" s="119"/>
      <c r="F226" s="118"/>
      <c r="G226" s="118"/>
      <c r="H226" s="118"/>
      <c r="I226" s="118"/>
      <c r="J226" s="118"/>
      <c r="K226" s="118"/>
      <c r="L226" s="118"/>
    </row>
    <row r="227" spans="2:12">
      <c r="B227" s="117"/>
      <c r="C227" s="118"/>
      <c r="D227" s="118"/>
      <c r="E227" s="119"/>
      <c r="F227" s="118"/>
      <c r="G227" s="118"/>
      <c r="H227" s="118"/>
      <c r="I227" s="118"/>
      <c r="J227" s="118"/>
      <c r="K227" s="118"/>
      <c r="L227" s="118"/>
    </row>
    <row r="228" spans="2:12">
      <c r="B228" s="117"/>
      <c r="C228" s="118"/>
      <c r="D228" s="118"/>
      <c r="E228" s="119"/>
      <c r="F228" s="118"/>
      <c r="G228" s="118"/>
      <c r="H228" s="118"/>
      <c r="I228" s="118"/>
      <c r="J228" s="118"/>
      <c r="K228" s="118"/>
      <c r="L228" s="118"/>
    </row>
    <row r="229" spans="2:12">
      <c r="B229" s="117"/>
      <c r="C229" s="118"/>
      <c r="D229" s="118"/>
      <c r="E229" s="119"/>
      <c r="F229" s="118"/>
      <c r="G229" s="118"/>
      <c r="H229" s="118"/>
      <c r="I229" s="118"/>
      <c r="J229" s="118"/>
      <c r="K229" s="118"/>
      <c r="L229" s="118"/>
    </row>
    <row r="230" spans="2:12">
      <c r="B230" s="117"/>
      <c r="C230" s="118"/>
      <c r="D230" s="118"/>
      <c r="E230" s="119"/>
      <c r="F230" s="118"/>
      <c r="G230" s="118"/>
      <c r="H230" s="118"/>
      <c r="I230" s="118"/>
      <c r="J230" s="118"/>
      <c r="K230" s="118"/>
      <c r="L230" s="118"/>
    </row>
    <row r="231" spans="2:12">
      <c r="B231" s="117"/>
      <c r="C231" s="118"/>
      <c r="D231" s="118"/>
      <c r="E231" s="119"/>
      <c r="F231" s="118"/>
      <c r="G231" s="118"/>
      <c r="H231" s="118"/>
      <c r="I231" s="118"/>
      <c r="J231" s="118"/>
      <c r="K231" s="118"/>
      <c r="L231" s="118"/>
    </row>
    <row r="232" spans="2:12">
      <c r="B232" s="117"/>
    </row>
    <row r="233" spans="2:12">
      <c r="B233" s="117"/>
    </row>
    <row r="234" spans="2:12">
      <c r="B234" s="117"/>
    </row>
    <row r="235" spans="2:12">
      <c r="B235" s="117"/>
    </row>
    <row r="236" spans="2:12">
      <c r="B236" s="117"/>
    </row>
    <row r="237" spans="2:12">
      <c r="B237" s="117"/>
    </row>
    <row r="238" spans="2:12">
      <c r="B238" s="117"/>
    </row>
    <row r="239" spans="2:12">
      <c r="B239" s="117"/>
    </row>
    <row r="240" spans="2:12">
      <c r="B240" s="117"/>
    </row>
    <row r="241" spans="2:11">
      <c r="B241" s="117"/>
    </row>
    <row r="242" spans="2:11">
      <c r="B242" s="117"/>
    </row>
    <row r="243" spans="2:11">
      <c r="B243" s="117"/>
    </row>
    <row r="244" spans="2:11">
      <c r="B244" s="117"/>
      <c r="E244" s="47"/>
      <c r="K244" s="47"/>
    </row>
    <row r="245" spans="2:11">
      <c r="B245" s="117"/>
      <c r="E245" s="47"/>
      <c r="K245" s="47"/>
    </row>
    <row r="246" spans="2:11">
      <c r="B246" s="117"/>
      <c r="E246" s="47"/>
      <c r="K246" s="47"/>
    </row>
    <row r="247" spans="2:11">
      <c r="B247" s="117"/>
      <c r="E247" s="47"/>
      <c r="K247" s="47"/>
    </row>
    <row r="248" spans="2:11">
      <c r="B248" s="117"/>
      <c r="E248" s="47"/>
      <c r="K248" s="47"/>
    </row>
    <row r="249" spans="2:11">
      <c r="B249" s="117"/>
      <c r="E249" s="47"/>
      <c r="K249" s="47"/>
    </row>
    <row r="250" spans="2:11">
      <c r="B250" s="117"/>
      <c r="E250" s="47"/>
      <c r="K250" s="47"/>
    </row>
    <row r="251" spans="2:11">
      <c r="B251" s="117"/>
      <c r="E251" s="47"/>
      <c r="K251" s="47"/>
    </row>
    <row r="252" spans="2:11">
      <c r="B252" s="117"/>
      <c r="E252" s="47"/>
      <c r="K252" s="47"/>
    </row>
    <row r="253" spans="2:11">
      <c r="B253" s="117"/>
      <c r="E253" s="47"/>
      <c r="K253" s="47"/>
    </row>
    <row r="254" spans="2:11">
      <c r="B254" s="117"/>
      <c r="E254" s="47"/>
      <c r="K254" s="47"/>
    </row>
    <row r="255" spans="2:11">
      <c r="B255" s="117"/>
      <c r="E255" s="47"/>
      <c r="K255" s="47"/>
    </row>
    <row r="256" spans="2:11">
      <c r="B256" s="117"/>
      <c r="E256" s="47"/>
      <c r="K256" s="47"/>
    </row>
    <row r="257" spans="2:11">
      <c r="B257" s="117"/>
      <c r="E257" s="47"/>
      <c r="K257" s="47"/>
    </row>
    <row r="258" spans="2:11">
      <c r="B258" s="117"/>
      <c r="E258" s="47"/>
      <c r="K258" s="47"/>
    </row>
    <row r="259" spans="2:11">
      <c r="B259" s="117"/>
      <c r="E259" s="47"/>
      <c r="K259" s="47"/>
    </row>
    <row r="260" spans="2:11">
      <c r="B260" s="117"/>
      <c r="E260" s="47"/>
      <c r="K260" s="47"/>
    </row>
    <row r="261" spans="2:11">
      <c r="B261" s="117"/>
      <c r="E261" s="47"/>
      <c r="K261" s="47"/>
    </row>
    <row r="262" spans="2:11">
      <c r="B262" s="117"/>
      <c r="E262" s="47"/>
      <c r="K262" s="47"/>
    </row>
    <row r="263" spans="2:11">
      <c r="B263" s="117"/>
      <c r="E263" s="47"/>
      <c r="K263" s="47"/>
    </row>
    <row r="264" spans="2:11">
      <c r="B264" s="117"/>
      <c r="E264" s="47"/>
      <c r="K264" s="47"/>
    </row>
    <row r="265" spans="2:11">
      <c r="B265" s="117"/>
      <c r="E265" s="47"/>
      <c r="K265" s="47"/>
    </row>
    <row r="266" spans="2:11">
      <c r="B266" s="117"/>
      <c r="E266" s="47"/>
      <c r="K266" s="47"/>
    </row>
    <row r="267" spans="2:11">
      <c r="B267" s="117"/>
      <c r="E267" s="47"/>
      <c r="K267" s="47"/>
    </row>
    <row r="268" spans="2:11">
      <c r="B268" s="117"/>
      <c r="E268" s="47"/>
      <c r="K268" s="47"/>
    </row>
    <row r="269" spans="2:11">
      <c r="B269" s="117"/>
      <c r="E269" s="47"/>
      <c r="K269" s="47"/>
    </row>
  </sheetData>
  <mergeCells count="36">
    <mergeCell ref="C30:E30"/>
    <mergeCell ref="C32:L32"/>
    <mergeCell ref="C34:E34"/>
    <mergeCell ref="C35:L35"/>
    <mergeCell ref="B8:E8"/>
    <mergeCell ref="F8:L8"/>
    <mergeCell ref="B9:E9"/>
    <mergeCell ref="F9:L9"/>
    <mergeCell ref="B10:E10"/>
    <mergeCell ref="F10:L10"/>
    <mergeCell ref="F18:I18"/>
    <mergeCell ref="C25:K25"/>
    <mergeCell ref="C26:K26"/>
    <mergeCell ref="C27:K27"/>
    <mergeCell ref="C28:L28"/>
    <mergeCell ref="C21:J21"/>
    <mergeCell ref="M18:R18"/>
    <mergeCell ref="B11:E11"/>
    <mergeCell ref="F11:L11"/>
    <mergeCell ref="B13:B20"/>
    <mergeCell ref="C13:L13"/>
    <mergeCell ref="C14:L14"/>
    <mergeCell ref="C15:L15"/>
    <mergeCell ref="F19:J20"/>
    <mergeCell ref="L19:L20"/>
    <mergeCell ref="M15:V15"/>
    <mergeCell ref="C16:E17"/>
    <mergeCell ref="K16:K17"/>
    <mergeCell ref="L16:L17"/>
    <mergeCell ref="M16:Q17"/>
    <mergeCell ref="M22:U22"/>
    <mergeCell ref="C23:J23"/>
    <mergeCell ref="M23:U23"/>
    <mergeCell ref="C24:J24"/>
    <mergeCell ref="M24:Q24"/>
    <mergeCell ref="C22:J22"/>
  </mergeCells>
  <pageMargins left="0.70866141732283472" right="0.11811023622047245" top="0.35433070866141736" bottom="0.15748031496062992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D6" sqref="D6"/>
    </sheetView>
  </sheetViews>
  <sheetFormatPr defaultRowHeight="15"/>
  <cols>
    <col min="1" max="1" width="23" customWidth="1"/>
  </cols>
  <sheetData>
    <row r="1" spans="1:4">
      <c r="A1" s="80" t="s">
        <v>74</v>
      </c>
      <c r="B1" s="80">
        <v>1.0053000000000001</v>
      </c>
    </row>
    <row r="2" spans="1:4">
      <c r="A2" s="81" t="s">
        <v>75</v>
      </c>
      <c r="B2" s="81">
        <v>1.0053000000000001</v>
      </c>
    </row>
    <row r="3" spans="1:4">
      <c r="A3" s="81" t="s">
        <v>76</v>
      </c>
      <c r="B3" s="81">
        <v>1.0053000000000001</v>
      </c>
    </row>
    <row r="4" spans="1:4">
      <c r="A4" s="81" t="s">
        <v>77</v>
      </c>
      <c r="B4" s="81">
        <v>1.0053000000000001</v>
      </c>
    </row>
    <row r="5" spans="1:4">
      <c r="A5" s="81" t="s">
        <v>78</v>
      </c>
      <c r="B5" s="81">
        <v>1.0073000000000001</v>
      </c>
    </row>
    <row r="6" spans="1:4">
      <c r="A6" s="81" t="s">
        <v>79</v>
      </c>
      <c r="B6" s="81">
        <v>1.0073000000000001</v>
      </c>
      <c r="C6">
        <f>ROUND(B1*B2*B3*B4*B5,4)</f>
        <v>1.0287999999999999</v>
      </c>
      <c r="D6" s="261">
        <f>C6*B7</f>
        <v>1.0363102399999999</v>
      </c>
    </row>
    <row r="7" spans="1:4">
      <c r="A7" s="81" t="s">
        <v>80</v>
      </c>
      <c r="B7" s="81">
        <v>1.0073000000000001</v>
      </c>
    </row>
    <row r="8" spans="1:4">
      <c r="A8" s="81" t="s">
        <v>81</v>
      </c>
      <c r="B8" s="81">
        <v>1.0053000000000001</v>
      </c>
      <c r="C8">
        <f>ROUND(B1*B2*B3*B4*B5*B6*B7*B8,4)</f>
        <v>1.0494000000000001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сводная 1 </vt:lpstr>
      <vt:lpstr>сводная 2</vt:lpstr>
      <vt:lpstr>Сводная смета</vt:lpstr>
      <vt:lpstr>исполн смета № 1</vt:lpstr>
      <vt:lpstr>калькуляция №1</vt:lpstr>
      <vt:lpstr>ЭКСП 1 этап</vt:lpstr>
      <vt:lpstr>ЭКСП 2 этап </vt:lpstr>
      <vt:lpstr>эксперт.</vt:lpstr>
      <vt:lpstr>Лист8</vt:lpstr>
      <vt:lpstr>'исполн смета № 1'!Область_печати</vt:lpstr>
      <vt:lpstr>'калькуляция №1'!Область_печати</vt:lpstr>
      <vt:lpstr>'сводная 1 '!Область_печати</vt:lpstr>
      <vt:lpstr>'сводная 2'!Область_печати</vt:lpstr>
      <vt:lpstr>'Сводная смета'!Область_печати</vt:lpstr>
      <vt:lpstr>'ЭКСП 1 этап'!Область_печати</vt:lpstr>
      <vt:lpstr>'ЭКСП 2 этап '!Область_печати</vt:lpstr>
      <vt:lpstr>эксперт.!Область_печати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kaverina</dc:creator>
  <cp:lastModifiedBy>Администратор</cp:lastModifiedBy>
  <cp:lastPrinted>2021-04-12T08:04:48Z</cp:lastPrinted>
  <dcterms:created xsi:type="dcterms:W3CDTF">2019-05-02T09:22:07Z</dcterms:created>
  <dcterms:modified xsi:type="dcterms:W3CDTF">2021-06-13T07:01:13Z</dcterms:modified>
</cp:coreProperties>
</file>