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р. Слободской, 10" sheetId="6" r:id="rId1"/>
    <sheet name="Лист1" sheetId="1" r:id="rId2"/>
    <sheet name="Лист2" sheetId="2" r:id="rId3"/>
    <sheet name="Лист3" sheetId="3" r:id="rId4"/>
  </sheets>
  <definedNames>
    <definedName name="_xlnm.Print_Area" localSheetId="0">'пр. Слободской, 10'!$A$1:$D$46</definedName>
  </definedNames>
  <calcPr calcId="162913"/>
</workbook>
</file>

<file path=xl/calcChain.xml><?xml version="1.0" encoding="utf-8"?>
<calcChain xmlns="http://schemas.openxmlformats.org/spreadsheetml/2006/main">
  <c r="O57" i="6" l="1"/>
  <c r="O56" i="6"/>
  <c r="O55" i="6"/>
  <c r="O54" i="6"/>
  <c r="O53" i="6"/>
  <c r="O52" i="6"/>
  <c r="O51" i="6"/>
  <c r="O50" i="6"/>
  <c r="O49" i="6"/>
  <c r="O48" i="6"/>
  <c r="O58" i="6" l="1"/>
  <c r="C34" i="6"/>
  <c r="P54" i="6" s="1"/>
  <c r="C26" i="6"/>
  <c r="C24" i="6"/>
  <c r="P52" i="6" l="1"/>
  <c r="P50" i="6"/>
  <c r="P57" i="6"/>
  <c r="P48" i="6"/>
  <c r="P56" i="6"/>
  <c r="P53" i="6"/>
  <c r="P55" i="6"/>
  <c r="P49" i="6"/>
  <c r="P51" i="6"/>
  <c r="C13" i="6"/>
  <c r="C38" i="6"/>
  <c r="C30" i="6"/>
  <c r="C41" i="6"/>
  <c r="C21" i="6"/>
  <c r="C25" i="6" l="1"/>
  <c r="C27" i="6" s="1"/>
  <c r="P58" i="6"/>
  <c r="C28" i="6"/>
  <c r="C23" i="6"/>
  <c r="C37" i="6"/>
  <c r="C36" i="6"/>
  <c r="C35" i="6" l="1"/>
  <c r="C39" i="6"/>
  <c r="C42" i="6" s="1"/>
</calcChain>
</file>

<file path=xl/sharedStrings.xml><?xml version="1.0" encoding="utf-8"?>
<sst xmlns="http://schemas.openxmlformats.org/spreadsheetml/2006/main" count="88" uniqueCount="68">
  <si>
    <t xml:space="preserve">Расчет стоимости СМР по замене лифтового оборудования по объекту                                                </t>
  </si>
  <si>
    <t xml:space="preserve">  "Замена  лифтов в жилом доме № 10 по Слободскому проезду в г. Минске"   </t>
  </si>
  <si>
    <t>(</t>
  </si>
  <si>
    <t>лифтов)</t>
  </si>
  <si>
    <t>(кап.ремонт) и (модернизация - видеонаблюдение)</t>
  </si>
  <si>
    <t>Сводный сметный расчет стоимости (капремонт)</t>
  </si>
  <si>
    <t>стоимость по главе 1-9 с оборудованием</t>
  </si>
  <si>
    <t>стоимость оборудования</t>
  </si>
  <si>
    <t>транспорт</t>
  </si>
  <si>
    <t>стоимость обмерно-обследовательских работ (глава 1)</t>
  </si>
  <si>
    <t>средства, связанные с подготовкой объекта к приемке в эксплуатацию</t>
  </si>
  <si>
    <t>дополнительные средства при производстве работ в зимнее время</t>
  </si>
  <si>
    <t>стоимость (капремонт) на дату разработки ПСД</t>
  </si>
  <si>
    <t>Сводный сметный расчет стоимости (модернизация)</t>
  </si>
  <si>
    <t>дата разраб. ПСД</t>
  </si>
  <si>
    <t>начало СМР</t>
  </si>
  <si>
    <t>норм.срок стр-ва, мес.</t>
  </si>
  <si>
    <t>стоимость (модернизация) на дату разработки ПСД</t>
  </si>
  <si>
    <t>янв</t>
  </si>
  <si>
    <t>Общая стоимость на дату разработки ПСД</t>
  </si>
  <si>
    <t>фев</t>
  </si>
  <si>
    <t>прогнозный индекс на дату начала строительства</t>
  </si>
  <si>
    <t>март</t>
  </si>
  <si>
    <t>стоимость на дату начала строительства</t>
  </si>
  <si>
    <t>апрель</t>
  </si>
  <si>
    <t>прогнозный индекс продолжительности строительства</t>
  </si>
  <si>
    <t>май</t>
  </si>
  <si>
    <t>стоимость на дату окончания строительства</t>
  </si>
  <si>
    <t>июнь</t>
  </si>
  <si>
    <t>стоимость на дату окончания строительства 1 (одного) лифта</t>
  </si>
  <si>
    <t>июль</t>
  </si>
  <si>
    <t>авг</t>
  </si>
  <si>
    <t>сен</t>
  </si>
  <si>
    <t>электрооборудование</t>
  </si>
  <si>
    <t>окт</t>
  </si>
  <si>
    <t>диспетчеризация</t>
  </si>
  <si>
    <t>ноя</t>
  </si>
  <si>
    <t>видеонаблюдение</t>
  </si>
  <si>
    <t>дек</t>
  </si>
  <si>
    <t>Стоимость  на дату окончания строительства  с учетом стоимости оборудования Подрядчика</t>
  </si>
  <si>
    <t>Справочно стоимость лифтов на дату разработки ПСД</t>
  </si>
  <si>
    <t>Справочно стоимость лифтов на дату начала строительства</t>
  </si>
  <si>
    <t>Всего:</t>
  </si>
  <si>
    <t>КУП "ЖКХ № 1 Московского района г.Минска"</t>
  </si>
  <si>
    <t>СМР</t>
  </si>
  <si>
    <t>Оборудование</t>
  </si>
  <si>
    <t>прогнозный индекс стоимости оборудования на дату окончания строительства</t>
  </si>
  <si>
    <t>Начальник ОКР</t>
  </si>
  <si>
    <t>В.А.Бобровская</t>
  </si>
  <si>
    <t>Стоимость оборудования на дату разработки ПСД</t>
  </si>
  <si>
    <t>Стоимость оборудования на дату окончания строительства</t>
  </si>
  <si>
    <t>№ п/п</t>
  </si>
  <si>
    <t>Наименование изделия</t>
  </si>
  <si>
    <t>Цена за 1шт, тыс. руб.</t>
  </si>
  <si>
    <t>Количество</t>
  </si>
  <si>
    <t>Стоимость на дату разработки ПСД, тыс. руб.</t>
  </si>
  <si>
    <t>Стоимость на дату окончания работ, тыс. руб.</t>
  </si>
  <si>
    <t>Итого:</t>
  </si>
  <si>
    <t>Счетчик учета электроэнергии  с радиомодемом Миртек 3-BYW31</t>
  </si>
  <si>
    <t>Щит модульный на 24 модуля ЩОМ-24 размером 450х350х132</t>
  </si>
  <si>
    <t>Щит силовой 600х700х200 с АВР на 12 линейных аппаратов ЩУР-09-44</t>
  </si>
  <si>
    <t>Выключатель автоматический ВА57-35 3Р100 А</t>
  </si>
  <si>
    <t>Блок лифтовой ПДЖИ.421453.007-08</t>
  </si>
  <si>
    <t>Концентратор Ethernet ПДЖИ.421453.005</t>
  </si>
  <si>
    <t>Модуль интерфейса видео ПДЖИ.426439.015</t>
  </si>
  <si>
    <t>Источник бесперебойного питания ИНЭЛТ ALPHA 650</t>
  </si>
  <si>
    <t>Видеорегистратор до 4-х каналов</t>
  </si>
  <si>
    <t>Жесткий диск SATA 3.0 1ТБ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</si>
</sst>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.000_р_._-;\-* #,##0.000_р_._-;_-* &quot;-&quot;??_р_._-;_-@_-"/>
    <numFmt numFmtId="165" formatCode="#,##0_ ;\-#,##0\ "/>
    <numFmt numFmtId="166" formatCode="0.000"/>
    <numFmt numFmtId="167" formatCode="0.0000"/>
    <numFmt numFmtId="168" formatCode="_-* #,##0.000_р_._-;\-* #,##0.000_р_._-;_-* &quot;-&quot;???_р_.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i/>
      <sz val="11"/>
      <color indexed="8"/>
      <name val="Times New Roman"/>
      <family val="1"/>
      <charset val="204"/>
    </font>
    <font>
      <sz val="10"/>
      <color theme="1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4" fillId="0" borderId="0"/>
    <xf numFmtId="0" fontId="17" fillId="0" borderId="0"/>
    <xf numFmtId="0" fontId="1" fillId="0" borderId="0"/>
  </cellStyleXfs>
  <cellXfs count="106">
    <xf numFmtId="0" fontId="0" fillId="0" borderId="0" xfId="0"/>
    <xf numFmtId="164" fontId="4" fillId="0" borderId="0" xfId="1" applyNumberFormat="1" applyFont="1" applyBorder="1" applyAlignment="1">
      <alignment horizontal="right" vertical="top" wrapText="1"/>
    </xf>
    <xf numFmtId="165" fontId="4" fillId="0" borderId="0" xfId="1" applyNumberFormat="1" applyFont="1" applyBorder="1" applyAlignment="1">
      <alignment horizontal="center" vertical="top" wrapText="1"/>
    </xf>
    <xf numFmtId="164" fontId="4" fillId="0" borderId="0" xfId="1" applyNumberFormat="1" applyFont="1" applyBorder="1" applyAlignment="1">
      <alignment horizontal="left" vertical="top" wrapText="1"/>
    </xf>
    <xf numFmtId="0" fontId="2" fillId="0" borderId="0" xfId="0" applyFont="1"/>
    <xf numFmtId="164" fontId="4" fillId="0" borderId="0" xfId="1" applyNumberFormat="1" applyFont="1" applyBorder="1" applyAlignment="1">
      <alignment horizontal="center" wrapText="1"/>
    </xf>
    <xf numFmtId="164" fontId="4" fillId="0" borderId="1" xfId="1" applyNumberFormat="1" applyFont="1" applyBorder="1" applyAlignment="1">
      <alignment horizontal="center" wrapText="1"/>
    </xf>
    <xf numFmtId="0" fontId="5" fillId="0" borderId="0" xfId="0" applyFont="1"/>
    <xf numFmtId="164" fontId="4" fillId="0" borderId="3" xfId="1" applyNumberFormat="1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166" fontId="6" fillId="0" borderId="3" xfId="1" applyNumberFormat="1" applyFont="1" applyBorder="1" applyAlignment="1">
      <alignment vertical="center"/>
    </xf>
    <xf numFmtId="166" fontId="8" fillId="0" borderId="3" xfId="1" applyNumberFormat="1" applyFont="1" applyBorder="1" applyAlignment="1">
      <alignment vertical="center"/>
    </xf>
    <xf numFmtId="166" fontId="8" fillId="2" borderId="3" xfId="1" applyNumberFormat="1" applyFont="1" applyFill="1" applyBorder="1" applyAlignment="1">
      <alignment vertical="center"/>
    </xf>
    <xf numFmtId="0" fontId="0" fillId="0" borderId="0" xfId="0" applyFill="1"/>
    <xf numFmtId="166" fontId="4" fillId="0" borderId="3" xfId="1" applyNumberFormat="1" applyFont="1" applyBorder="1" applyAlignment="1">
      <alignment vertical="center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14" fontId="10" fillId="0" borderId="2" xfId="0" applyNumberFormat="1" applyFont="1" applyBorder="1"/>
    <xf numFmtId="14" fontId="10" fillId="3" borderId="2" xfId="0" applyNumberFormat="1" applyFont="1" applyFill="1" applyBorder="1"/>
    <xf numFmtId="14" fontId="0" fillId="0" borderId="0" xfId="0" applyNumberFormat="1"/>
    <xf numFmtId="166" fontId="7" fillId="0" borderId="3" xfId="1" applyNumberFormat="1" applyFont="1" applyBorder="1" applyAlignment="1">
      <alignment vertical="center"/>
    </xf>
    <xf numFmtId="0" fontId="4" fillId="2" borderId="2" xfId="0" applyFont="1" applyFill="1" applyBorder="1" applyAlignment="1">
      <alignment horizontal="center"/>
    </xf>
    <xf numFmtId="166" fontId="4" fillId="2" borderId="3" xfId="1" applyNumberFormat="1" applyFont="1" applyFill="1" applyBorder="1" applyAlignment="1">
      <alignment vertical="center"/>
    </xf>
    <xf numFmtId="167" fontId="7" fillId="2" borderId="3" xfId="1" applyNumberFormat="1" applyFont="1" applyFill="1" applyBorder="1" applyAlignment="1">
      <alignment vertical="center"/>
    </xf>
    <xf numFmtId="0" fontId="9" fillId="4" borderId="2" xfId="0" applyFont="1" applyFill="1" applyBorder="1" applyAlignment="1">
      <alignment horizontal="center"/>
    </xf>
    <xf numFmtId="166" fontId="7" fillId="0" borderId="2" xfId="1" applyNumberFormat="1" applyFont="1" applyBorder="1" applyAlignment="1">
      <alignment vertical="center"/>
    </xf>
    <xf numFmtId="166" fontId="9" fillId="0" borderId="2" xfId="0" applyNumberFormat="1" applyFont="1" applyBorder="1"/>
    <xf numFmtId="166" fontId="4" fillId="5" borderId="2" xfId="1" applyNumberFormat="1" applyFont="1" applyFill="1" applyBorder="1" applyAlignment="1">
      <alignment vertical="center"/>
    </xf>
    <xf numFmtId="166" fontId="4" fillId="2" borderId="2" xfId="1" applyNumberFormat="1" applyFont="1" applyFill="1" applyBorder="1" applyAlignment="1">
      <alignment vertical="center"/>
    </xf>
    <xf numFmtId="166" fontId="4" fillId="6" borderId="2" xfId="1" applyNumberFormat="1" applyFont="1" applyFill="1" applyBorder="1" applyAlignment="1">
      <alignment vertical="center"/>
    </xf>
    <xf numFmtId="0" fontId="4" fillId="0" borderId="0" xfId="0" applyFont="1"/>
    <xf numFmtId="168" fontId="4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right"/>
    </xf>
    <xf numFmtId="0" fontId="9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9" fillId="6" borderId="9" xfId="0" applyFont="1" applyFill="1" applyBorder="1"/>
    <xf numFmtId="0" fontId="4" fillId="6" borderId="10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9" fillId="8" borderId="2" xfId="0" applyFont="1" applyFill="1" applyBorder="1" applyAlignment="1">
      <alignment horizontal="center"/>
    </xf>
    <xf numFmtId="0" fontId="9" fillId="8" borderId="13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167" fontId="9" fillId="6" borderId="2" xfId="0" applyNumberFormat="1" applyFont="1" applyFill="1" applyBorder="1" applyAlignment="1">
      <alignment horizontal="center"/>
    </xf>
    <xf numFmtId="167" fontId="9" fillId="8" borderId="2" xfId="0" applyNumberFormat="1" applyFont="1" applyFill="1" applyBorder="1" applyAlignment="1">
      <alignment horizontal="center"/>
    </xf>
    <xf numFmtId="167" fontId="9" fillId="8" borderId="13" xfId="0" applyNumberFormat="1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167" fontId="9" fillId="6" borderId="13" xfId="0" applyNumberFormat="1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9" fillId="7" borderId="15" xfId="0" applyFont="1" applyFill="1" applyBorder="1" applyAlignment="1">
      <alignment horizontal="center"/>
    </xf>
    <xf numFmtId="0" fontId="9" fillId="8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167" fontId="9" fillId="8" borderId="15" xfId="0" applyNumberFormat="1" applyFont="1" applyFill="1" applyBorder="1" applyAlignment="1">
      <alignment horizontal="center"/>
    </xf>
    <xf numFmtId="167" fontId="9" fillId="6" borderId="16" xfId="0" applyNumberFormat="1" applyFont="1" applyFill="1" applyBorder="1" applyAlignment="1">
      <alignment horizontal="center"/>
    </xf>
    <xf numFmtId="167" fontId="7" fillId="9" borderId="3" xfId="1" applyNumberFormat="1" applyFont="1" applyFill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1" fillId="0" borderId="1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6" fontId="11" fillId="0" borderId="2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6" fontId="13" fillId="0" borderId="17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vertical="top" wrapText="1"/>
    </xf>
    <xf numFmtId="166" fontId="11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166" fontId="0" fillId="0" borderId="0" xfId="0" applyNumberFormat="1" applyBorder="1" applyAlignment="1">
      <alignment horizontal="center"/>
    </xf>
    <xf numFmtId="166" fontId="13" fillId="0" borderId="19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9" fillId="10" borderId="2" xfId="0" applyFont="1" applyFill="1" applyBorder="1" applyAlignment="1">
      <alignment vertical="center" wrapText="1"/>
    </xf>
    <xf numFmtId="164" fontId="4" fillId="6" borderId="4" xfId="1" applyNumberFormat="1" applyFont="1" applyFill="1" applyBorder="1" applyAlignment="1">
      <alignment horizontal="center" vertical="center" wrapText="1"/>
    </xf>
    <xf numFmtId="164" fontId="4" fillId="6" borderId="3" xfId="1" applyNumberFormat="1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right" vertical="center" wrapText="1"/>
    </xf>
    <xf numFmtId="164" fontId="7" fillId="0" borderId="2" xfId="1" applyNumberFormat="1" applyFont="1" applyBorder="1" applyAlignment="1">
      <alignment horizontal="left" vertical="center"/>
    </xf>
    <xf numFmtId="164" fontId="7" fillId="0" borderId="2" xfId="1" applyNumberFormat="1" applyFont="1" applyFill="1" applyBorder="1" applyAlignment="1">
      <alignment horizontal="left" vertical="center"/>
    </xf>
    <xf numFmtId="164" fontId="4" fillId="5" borderId="4" xfId="1" applyNumberFormat="1" applyFont="1" applyFill="1" applyBorder="1" applyAlignment="1">
      <alignment vertical="center" wrapText="1"/>
    </xf>
    <xf numFmtId="164" fontId="4" fillId="5" borderId="3" xfId="1" applyNumberFormat="1" applyFont="1" applyFill="1" applyBorder="1" applyAlignment="1">
      <alignment vertical="center" wrapText="1"/>
    </xf>
    <xf numFmtId="164" fontId="4" fillId="0" borderId="2" xfId="1" applyNumberFormat="1" applyFont="1" applyBorder="1" applyAlignment="1">
      <alignment horizontal="left" vertical="center" wrapText="1"/>
    </xf>
    <xf numFmtId="0" fontId="13" fillId="0" borderId="18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 wrapText="1"/>
    </xf>
    <xf numFmtId="0" fontId="13" fillId="0" borderId="20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/>
    </xf>
    <xf numFmtId="164" fontId="4" fillId="0" borderId="2" xfId="1" applyNumberFormat="1" applyFont="1" applyBorder="1" applyAlignment="1">
      <alignment horizontal="left" vertical="center"/>
    </xf>
    <xf numFmtId="164" fontId="7" fillId="0" borderId="2" xfId="1" applyNumberFormat="1" applyFont="1" applyFill="1" applyBorder="1" applyAlignment="1">
      <alignment horizontal="left" vertical="center" wrapText="1"/>
    </xf>
    <xf numFmtId="164" fontId="4" fillId="0" borderId="2" xfId="1" applyNumberFormat="1" applyFont="1" applyFill="1" applyBorder="1" applyAlignment="1">
      <alignment horizontal="left" vertical="center"/>
    </xf>
    <xf numFmtId="164" fontId="4" fillId="0" borderId="2" xfId="1" applyNumberFormat="1" applyFont="1" applyFill="1" applyBorder="1" applyAlignment="1">
      <alignment horizontal="left" vertical="center" wrapText="1"/>
    </xf>
    <xf numFmtId="164" fontId="16" fillId="9" borderId="2" xfId="1" applyNumberFormat="1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64" fontId="7" fillId="0" borderId="2" xfId="1" applyNumberFormat="1" applyFont="1" applyBorder="1" applyAlignment="1">
      <alignment horizontal="left" vertical="center" wrapText="1"/>
    </xf>
    <xf numFmtId="164" fontId="7" fillId="0" borderId="4" xfId="1" applyNumberFormat="1" applyFont="1" applyBorder="1" applyAlignment="1">
      <alignment horizontal="left" vertical="center" wrapText="1"/>
    </xf>
    <xf numFmtId="164" fontId="7" fillId="0" borderId="3" xfId="1" applyNumberFormat="1" applyFont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64" fontId="4" fillId="0" borderId="0" xfId="1" applyNumberFormat="1" applyFont="1" applyBorder="1" applyAlignment="1">
      <alignment horizontal="center" vertical="top" wrapText="1"/>
    </xf>
  </cellXfs>
  <cellStyles count="5">
    <cellStyle name="Обычный" xfId="0" builtinId="0"/>
    <cellStyle name="Обычный 2" xfId="2"/>
    <cellStyle name="Обычный 2 2" xfId="3"/>
    <cellStyle name="Обычный 3" xfId="4"/>
    <cellStyle name="Финансов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61"/>
  <sheetViews>
    <sheetView tabSelected="1" topLeftCell="A23" zoomScale="70" zoomScaleNormal="70" workbookViewId="0">
      <selection activeCell="D46" sqref="A1:D46"/>
    </sheetView>
  </sheetViews>
  <sheetFormatPr defaultRowHeight="15" x14ac:dyDescent="0.25"/>
  <cols>
    <col min="1" max="1" width="50.28515625" customWidth="1"/>
    <col min="2" max="2" width="3" customWidth="1"/>
    <col min="3" max="3" width="44.7109375" customWidth="1"/>
    <col min="5" max="5" width="10.28515625" customWidth="1"/>
    <col min="6" max="6" width="10.140625" bestFit="1" customWidth="1"/>
    <col min="7" max="7" width="10.42578125" customWidth="1"/>
    <col min="8" max="8" width="11.5703125" customWidth="1"/>
    <col min="9" max="9" width="12" customWidth="1"/>
    <col min="12" max="12" width="24.42578125" customWidth="1"/>
  </cols>
  <sheetData>
    <row r="1" spans="1:9" ht="15" customHeight="1" x14ac:dyDescent="0.25">
      <c r="A1" s="105" t="s">
        <v>0</v>
      </c>
      <c r="B1" s="105"/>
      <c r="C1" s="105"/>
    </row>
    <row r="2" spans="1:9" ht="17.25" customHeight="1" x14ac:dyDescent="0.25">
      <c r="A2" s="105" t="s">
        <v>1</v>
      </c>
      <c r="B2" s="105"/>
      <c r="C2" s="105"/>
    </row>
    <row r="3" spans="1:9" ht="15" customHeight="1" x14ac:dyDescent="0.25">
      <c r="A3" s="1" t="s">
        <v>2</v>
      </c>
      <c r="B3" s="2">
        <v>5</v>
      </c>
      <c r="C3" s="3" t="s">
        <v>3</v>
      </c>
    </row>
    <row r="4" spans="1:9" ht="16.5" customHeight="1" x14ac:dyDescent="0.25">
      <c r="A4" s="105" t="s">
        <v>4</v>
      </c>
      <c r="B4" s="105"/>
      <c r="C4" s="105"/>
    </row>
    <row r="5" spans="1:9" ht="19.5" customHeight="1" x14ac:dyDescent="0.25">
      <c r="A5" s="4"/>
      <c r="B5" s="5"/>
      <c r="C5" s="6"/>
      <c r="H5" s="7"/>
    </row>
    <row r="6" spans="1:9" ht="26.25" customHeight="1" x14ac:dyDescent="0.25">
      <c r="A6" s="85" t="s">
        <v>5</v>
      </c>
      <c r="B6" s="85"/>
      <c r="C6" s="8"/>
      <c r="D6" s="9"/>
      <c r="E6" s="9"/>
      <c r="F6" s="7"/>
      <c r="G6" s="7"/>
      <c r="H6" s="7"/>
    </row>
    <row r="7" spans="1:9" ht="18.75" customHeight="1" x14ac:dyDescent="0.25">
      <c r="A7" s="85" t="s">
        <v>6</v>
      </c>
      <c r="B7" s="85"/>
      <c r="C7" s="10">
        <v>425.16199999999998</v>
      </c>
    </row>
    <row r="8" spans="1:9" x14ac:dyDescent="0.25">
      <c r="A8" s="81" t="s">
        <v>7</v>
      </c>
      <c r="B8" s="81"/>
      <c r="C8" s="11">
        <v>239.87700000000001</v>
      </c>
    </row>
    <row r="9" spans="1:9" hidden="1" x14ac:dyDescent="0.25">
      <c r="A9" s="81" t="s">
        <v>8</v>
      </c>
      <c r="B9" s="81"/>
      <c r="C9" s="11"/>
      <c r="D9">
        <v>8.1000000000000003E-2</v>
      </c>
    </row>
    <row r="10" spans="1:9" ht="16.5" customHeight="1" x14ac:dyDescent="0.25">
      <c r="A10" s="99" t="s">
        <v>9</v>
      </c>
      <c r="B10" s="99"/>
      <c r="C10" s="11">
        <v>2.754</v>
      </c>
    </row>
    <row r="11" spans="1:9" ht="30.75" customHeight="1" x14ac:dyDescent="0.25">
      <c r="A11" s="99" t="s">
        <v>10</v>
      </c>
      <c r="B11" s="99"/>
      <c r="C11" s="12">
        <v>0.42299999999999999</v>
      </c>
      <c r="I11" s="13"/>
    </row>
    <row r="12" spans="1:9" ht="28.5" customHeight="1" x14ac:dyDescent="0.25">
      <c r="A12" s="100" t="s">
        <v>11</v>
      </c>
      <c r="B12" s="101"/>
      <c r="C12" s="12">
        <v>1.125</v>
      </c>
      <c r="I12" s="13"/>
    </row>
    <row r="13" spans="1:9" ht="16.5" customHeight="1" x14ac:dyDescent="0.25">
      <c r="A13" s="85" t="s">
        <v>12</v>
      </c>
      <c r="B13" s="85"/>
      <c r="C13" s="14">
        <f>C7-C8-C10-C9-C11-C12</f>
        <v>180.98299999999998</v>
      </c>
    </row>
    <row r="14" spans="1:9" x14ac:dyDescent="0.25">
      <c r="A14" s="89"/>
      <c r="B14" s="89"/>
      <c r="C14" s="14"/>
    </row>
    <row r="15" spans="1:9" ht="32.25" customHeight="1" x14ac:dyDescent="0.25">
      <c r="A15" s="85" t="s">
        <v>13</v>
      </c>
      <c r="B15" s="85"/>
      <c r="C15" s="14"/>
      <c r="E15" s="15" t="s">
        <v>14</v>
      </c>
      <c r="F15" s="16"/>
      <c r="G15" s="17"/>
      <c r="H15" s="18">
        <v>44774</v>
      </c>
    </row>
    <row r="16" spans="1:9" x14ac:dyDescent="0.25">
      <c r="A16" s="90" t="s">
        <v>6</v>
      </c>
      <c r="B16" s="90"/>
      <c r="C16" s="14">
        <v>7.5179999999999998</v>
      </c>
      <c r="E16" s="15" t="s">
        <v>15</v>
      </c>
      <c r="F16" s="16"/>
      <c r="G16" s="17"/>
      <c r="H16" s="19">
        <v>45383</v>
      </c>
      <c r="I16" s="20">
        <v>45457</v>
      </c>
    </row>
    <row r="17" spans="1:16" x14ac:dyDescent="0.25">
      <c r="A17" s="81" t="s">
        <v>7</v>
      </c>
      <c r="B17" s="81"/>
      <c r="C17" s="21">
        <v>4.7569999999999997</v>
      </c>
      <c r="E17" s="95" t="s">
        <v>16</v>
      </c>
      <c r="F17" s="95"/>
      <c r="G17" s="95"/>
      <c r="H17" s="22">
        <v>2.5</v>
      </c>
    </row>
    <row r="18" spans="1:16" hidden="1" x14ac:dyDescent="0.25">
      <c r="A18" s="81" t="s">
        <v>8</v>
      </c>
      <c r="B18" s="81"/>
      <c r="C18" s="21"/>
      <c r="D18">
        <v>3.5000000000000003E-2</v>
      </c>
    </row>
    <row r="19" spans="1:16" ht="28.5" customHeight="1" thickBot="1" x14ac:dyDescent="0.3">
      <c r="A19" s="99" t="s">
        <v>10</v>
      </c>
      <c r="B19" s="99"/>
      <c r="C19" s="21">
        <v>8.0000000000000002E-3</v>
      </c>
    </row>
    <row r="20" spans="1:16" ht="28.5" customHeight="1" thickBot="1" x14ac:dyDescent="0.45">
      <c r="A20" s="100" t="s">
        <v>11</v>
      </c>
      <c r="B20" s="101"/>
      <c r="C20" s="21">
        <v>4.0000000000000001E-3</v>
      </c>
      <c r="E20" s="102" t="s">
        <v>44</v>
      </c>
      <c r="F20" s="103"/>
      <c r="G20" s="103"/>
      <c r="H20" s="103"/>
      <c r="I20" s="103"/>
      <c r="J20" s="103"/>
      <c r="K20" s="104"/>
      <c r="M20" s="96" t="s">
        <v>45</v>
      </c>
      <c r="N20" s="97"/>
      <c r="O20" s="97"/>
      <c r="P20" s="98"/>
    </row>
    <row r="21" spans="1:16" ht="17.25" customHeight="1" x14ac:dyDescent="0.25">
      <c r="A21" s="85" t="s">
        <v>17</v>
      </c>
      <c r="B21" s="85"/>
      <c r="C21" s="14">
        <f>C16-C17-C18-C19-C20</f>
        <v>2.7490000000000001</v>
      </c>
      <c r="E21" s="35"/>
      <c r="F21" s="36">
        <v>2019</v>
      </c>
      <c r="G21" s="36">
        <v>2020</v>
      </c>
      <c r="H21" s="37">
        <v>2021</v>
      </c>
      <c r="I21" s="38">
        <v>2022</v>
      </c>
      <c r="J21" s="38">
        <v>2023</v>
      </c>
      <c r="K21" s="39">
        <v>2024</v>
      </c>
      <c r="M21" s="40"/>
      <c r="N21" s="41">
        <v>2022</v>
      </c>
      <c r="O21" s="41">
        <v>2023</v>
      </c>
      <c r="P21" s="42">
        <v>2024</v>
      </c>
    </row>
    <row r="22" spans="1:16" x14ac:dyDescent="0.25">
      <c r="A22" s="89"/>
      <c r="B22" s="89"/>
      <c r="C22" s="14"/>
      <c r="E22" s="43" t="s">
        <v>18</v>
      </c>
      <c r="F22" s="44">
        <v>1.0053000000000001</v>
      </c>
      <c r="G22" s="44">
        <v>1.0048999999999999</v>
      </c>
      <c r="H22" s="44">
        <v>1.0053000000000001</v>
      </c>
      <c r="I22" s="25">
        <v>1.0163</v>
      </c>
      <c r="J22" s="45">
        <v>1.0082</v>
      </c>
      <c r="K22" s="46">
        <v>1.0073000000000001</v>
      </c>
      <c r="M22" s="47" t="s">
        <v>18</v>
      </c>
      <c r="N22" s="48">
        <v>1.006</v>
      </c>
      <c r="O22" s="49">
        <v>1.0049999999999999</v>
      </c>
      <c r="P22" s="50">
        <v>1.0048999999999999</v>
      </c>
    </row>
    <row r="23" spans="1:16" x14ac:dyDescent="0.25">
      <c r="A23" s="90" t="s">
        <v>19</v>
      </c>
      <c r="B23" s="90"/>
      <c r="C23" s="23">
        <f>C13+C21</f>
        <v>183.73199999999997</v>
      </c>
      <c r="E23" s="43" t="s">
        <v>20</v>
      </c>
      <c r="F23" s="44">
        <v>1.0053000000000001</v>
      </c>
      <c r="G23" s="44">
        <v>1.0048999999999999</v>
      </c>
      <c r="H23" s="44">
        <v>1.0053000000000001</v>
      </c>
      <c r="I23" s="25">
        <v>1.0163</v>
      </c>
      <c r="J23" s="45">
        <v>1.0082</v>
      </c>
      <c r="K23" s="46">
        <v>1.0073000000000001</v>
      </c>
      <c r="M23" s="47" t="s">
        <v>20</v>
      </c>
      <c r="N23" s="48">
        <v>1.006</v>
      </c>
      <c r="O23" s="49">
        <v>1.0049999999999999</v>
      </c>
      <c r="P23" s="50">
        <v>1.0048999999999999</v>
      </c>
    </row>
    <row r="24" spans="1:16" x14ac:dyDescent="0.25">
      <c r="A24" s="81" t="s">
        <v>21</v>
      </c>
      <c r="B24" s="81"/>
      <c r="C24" s="24">
        <f>I29*I30*I31*I32*I33*J22*J23*J24*J25*J26*J27*J28*J29*J30*J31*J32*J33*K22*K23*K24</f>
        <v>1.2222117285630278</v>
      </c>
      <c r="D24" s="13"/>
      <c r="E24" s="43" t="s">
        <v>22</v>
      </c>
      <c r="F24" s="44">
        <v>1.0053000000000001</v>
      </c>
      <c r="G24" s="44">
        <v>1.0048999999999999</v>
      </c>
      <c r="H24" s="44">
        <v>1.0053000000000001</v>
      </c>
      <c r="I24" s="25">
        <v>1.0163</v>
      </c>
      <c r="J24" s="45">
        <v>1.0082</v>
      </c>
      <c r="K24" s="46">
        <v>1.0073000000000001</v>
      </c>
      <c r="M24" s="47" t="s">
        <v>22</v>
      </c>
      <c r="N24" s="48">
        <v>1.006</v>
      </c>
      <c r="O24" s="49">
        <v>1.0049999999999999</v>
      </c>
      <c r="P24" s="50">
        <v>1.0048999999999999</v>
      </c>
    </row>
    <row r="25" spans="1:16" x14ac:dyDescent="0.25">
      <c r="A25" s="90" t="s">
        <v>23</v>
      </c>
      <c r="B25" s="90"/>
      <c r="C25" s="23">
        <f>(C13+C21)*C24</f>
        <v>224.55940531234219</v>
      </c>
      <c r="E25" s="43" t="s">
        <v>24</v>
      </c>
      <c r="F25" s="44">
        <v>1.0053000000000001</v>
      </c>
      <c r="G25" s="44">
        <v>1.0048999999999999</v>
      </c>
      <c r="H25" s="44">
        <v>1.0053000000000001</v>
      </c>
      <c r="I25" s="25">
        <v>1.0163</v>
      </c>
      <c r="J25" s="45">
        <v>1.0082</v>
      </c>
      <c r="K25" s="46">
        <v>1.0073000000000001</v>
      </c>
      <c r="M25" s="47" t="s">
        <v>24</v>
      </c>
      <c r="N25" s="48">
        <v>1.006</v>
      </c>
      <c r="O25" s="49">
        <v>1.0049999999999999</v>
      </c>
      <c r="P25" s="50">
        <v>1.0048999999999999</v>
      </c>
    </row>
    <row r="26" spans="1:16" x14ac:dyDescent="0.25">
      <c r="A26" s="91" t="s">
        <v>25</v>
      </c>
      <c r="B26" s="91"/>
      <c r="C26" s="24">
        <f>K25*K26*K27</f>
        <v>1.0220602590170003</v>
      </c>
      <c r="D26" s="13"/>
      <c r="E26" s="43" t="s">
        <v>26</v>
      </c>
      <c r="F26" s="44">
        <v>1.0053000000000001</v>
      </c>
      <c r="G26" s="44">
        <v>1.0066999999999999</v>
      </c>
      <c r="H26" s="44">
        <v>1.0073000000000001</v>
      </c>
      <c r="I26" s="25">
        <v>1.0163</v>
      </c>
      <c r="J26" s="45">
        <v>1.0082</v>
      </c>
      <c r="K26" s="46">
        <v>1.0073000000000001</v>
      </c>
      <c r="M26" s="47" t="s">
        <v>26</v>
      </c>
      <c r="N26" s="48">
        <v>1.006</v>
      </c>
      <c r="O26" s="49">
        <v>1.0049999999999999</v>
      </c>
      <c r="P26" s="50">
        <v>1.0048999999999999</v>
      </c>
    </row>
    <row r="27" spans="1:16" x14ac:dyDescent="0.25">
      <c r="A27" s="92" t="s">
        <v>27</v>
      </c>
      <c r="B27" s="92"/>
      <c r="C27" s="23">
        <f>C25*C26</f>
        <v>229.51324395823602</v>
      </c>
      <c r="E27" s="43" t="s">
        <v>28</v>
      </c>
      <c r="F27" s="44">
        <v>1.0053000000000001</v>
      </c>
      <c r="G27" s="44">
        <v>1.0066999999999999</v>
      </c>
      <c r="H27" s="44">
        <v>1.0073000000000001</v>
      </c>
      <c r="I27" s="25">
        <v>1.0163</v>
      </c>
      <c r="J27" s="45">
        <v>1.0082</v>
      </c>
      <c r="K27" s="51">
        <v>1.0073000000000001</v>
      </c>
      <c r="M27" s="47" t="s">
        <v>28</v>
      </c>
      <c r="N27" s="48">
        <v>1.006</v>
      </c>
      <c r="O27" s="49">
        <v>1.0049999999999999</v>
      </c>
      <c r="P27" s="52">
        <v>1.0048999999999999</v>
      </c>
    </row>
    <row r="28" spans="1:16" ht="29.25" customHeight="1" x14ac:dyDescent="0.25">
      <c r="A28" s="93" t="s">
        <v>29</v>
      </c>
      <c r="B28" s="93"/>
      <c r="C28" s="14">
        <f>C27/B3</f>
        <v>45.902648791647202</v>
      </c>
      <c r="E28" s="43" t="s">
        <v>30</v>
      </c>
      <c r="F28" s="44">
        <v>1.0053000000000001</v>
      </c>
      <c r="G28" s="44">
        <v>1.0066999999999999</v>
      </c>
      <c r="H28" s="44">
        <v>1.0073000000000001</v>
      </c>
      <c r="I28" s="25">
        <v>1.0163</v>
      </c>
      <c r="J28" s="45">
        <v>1.0082</v>
      </c>
      <c r="K28" s="51">
        <v>1.0073000000000001</v>
      </c>
      <c r="M28" s="47" t="s">
        <v>30</v>
      </c>
      <c r="N28" s="48">
        <v>1.006</v>
      </c>
      <c r="O28" s="49">
        <v>1.0049999999999999</v>
      </c>
      <c r="P28" s="52">
        <v>1.0048999999999999</v>
      </c>
    </row>
    <row r="29" spans="1:16" x14ac:dyDescent="0.25">
      <c r="A29" s="89"/>
      <c r="B29" s="89"/>
      <c r="C29" s="26"/>
      <c r="E29" s="43" t="s">
        <v>31</v>
      </c>
      <c r="F29" s="44">
        <v>1.0053000000000001</v>
      </c>
      <c r="G29" s="44">
        <v>1.0066999999999999</v>
      </c>
      <c r="H29" s="44">
        <v>1.0073000000000001</v>
      </c>
      <c r="I29" s="45">
        <v>1.0163</v>
      </c>
      <c r="J29" s="45">
        <v>1.0082</v>
      </c>
      <c r="K29" s="51">
        <v>1.0073000000000001</v>
      </c>
      <c r="M29" s="47" t="s">
        <v>31</v>
      </c>
      <c r="N29" s="49">
        <v>1.006</v>
      </c>
      <c r="O29" s="49">
        <v>1.0049999999999999</v>
      </c>
      <c r="P29" s="52">
        <v>1.0048999999999999</v>
      </c>
    </row>
    <row r="30" spans="1:16" ht="30" customHeight="1" x14ac:dyDescent="0.25">
      <c r="A30" s="85" t="s">
        <v>49</v>
      </c>
      <c r="B30" s="85"/>
      <c r="C30" s="14">
        <f>C31+C32+C33</f>
        <v>11.786</v>
      </c>
      <c r="E30" s="43" t="s">
        <v>32</v>
      </c>
      <c r="F30" s="44">
        <v>1.0053000000000001</v>
      </c>
      <c r="G30" s="44">
        <v>1.0066999999999999</v>
      </c>
      <c r="H30" s="44">
        <v>1.0073000000000001</v>
      </c>
      <c r="I30" s="45">
        <v>1.0163</v>
      </c>
      <c r="J30" s="45">
        <v>1.0082</v>
      </c>
      <c r="K30" s="51">
        <v>1.0073000000000001</v>
      </c>
      <c r="M30" s="47" t="s">
        <v>32</v>
      </c>
      <c r="N30" s="49">
        <v>1.006</v>
      </c>
      <c r="O30" s="49">
        <v>1.0049999999999999</v>
      </c>
      <c r="P30" s="52">
        <v>1.0048999999999999</v>
      </c>
    </row>
    <row r="31" spans="1:16" x14ac:dyDescent="0.25">
      <c r="A31" s="81" t="s">
        <v>33</v>
      </c>
      <c r="B31" s="81"/>
      <c r="C31" s="27">
        <v>3.6760000000000002</v>
      </c>
      <c r="E31" s="43" t="s">
        <v>34</v>
      </c>
      <c r="F31" s="44">
        <v>1.0053000000000001</v>
      </c>
      <c r="G31" s="44">
        <v>1.0066999999999999</v>
      </c>
      <c r="H31" s="44">
        <v>1.0073000000000001</v>
      </c>
      <c r="I31" s="45">
        <v>1.0163</v>
      </c>
      <c r="J31" s="45">
        <v>1.0082</v>
      </c>
      <c r="K31" s="51">
        <v>1.0073000000000001</v>
      </c>
      <c r="M31" s="47" t="s">
        <v>34</v>
      </c>
      <c r="N31" s="49">
        <v>1.006</v>
      </c>
      <c r="O31" s="49">
        <v>1.0049999999999999</v>
      </c>
      <c r="P31" s="52">
        <v>1.0048999999999999</v>
      </c>
    </row>
    <row r="32" spans="1:16" x14ac:dyDescent="0.25">
      <c r="A32" s="81" t="s">
        <v>35</v>
      </c>
      <c r="B32" s="81"/>
      <c r="C32" s="21">
        <v>3.3530000000000002</v>
      </c>
      <c r="E32" s="43" t="s">
        <v>36</v>
      </c>
      <c r="F32" s="44">
        <v>1.0053000000000001</v>
      </c>
      <c r="G32" s="44">
        <v>1.0066999999999999</v>
      </c>
      <c r="H32" s="44">
        <v>1.0073000000000001</v>
      </c>
      <c r="I32" s="45">
        <v>1.0163</v>
      </c>
      <c r="J32" s="45">
        <v>1.0082</v>
      </c>
      <c r="K32" s="51">
        <v>1.0073000000000001</v>
      </c>
      <c r="M32" s="47" t="s">
        <v>36</v>
      </c>
      <c r="N32" s="49">
        <v>1.006</v>
      </c>
      <c r="O32" s="49">
        <v>1.0049999999999999</v>
      </c>
      <c r="P32" s="52">
        <v>1.0048999999999999</v>
      </c>
    </row>
    <row r="33" spans="1:16" ht="15.75" thickBot="1" x14ac:dyDescent="0.3">
      <c r="A33" s="82" t="s">
        <v>37</v>
      </c>
      <c r="B33" s="82"/>
      <c r="C33" s="21">
        <v>4.7569999999999997</v>
      </c>
      <c r="E33" s="53" t="s">
        <v>38</v>
      </c>
      <c r="F33" s="54">
        <v>1.0053000000000001</v>
      </c>
      <c r="G33" s="54">
        <v>1.0066999999999999</v>
      </c>
      <c r="H33" s="54">
        <v>1.0073000000000001</v>
      </c>
      <c r="I33" s="55">
        <v>1.0163</v>
      </c>
      <c r="J33" s="55">
        <v>1.0082</v>
      </c>
      <c r="K33" s="56">
        <v>1.0073000000000001</v>
      </c>
      <c r="M33" s="57" t="s">
        <v>38</v>
      </c>
      <c r="N33" s="58">
        <v>1.006</v>
      </c>
      <c r="O33" s="58">
        <v>1.0049999999999999</v>
      </c>
      <c r="P33" s="59">
        <v>1.0048999999999999</v>
      </c>
    </row>
    <row r="34" spans="1:16" ht="30.75" customHeight="1" x14ac:dyDescent="0.25">
      <c r="A34" s="94" t="s">
        <v>46</v>
      </c>
      <c r="B34" s="94"/>
      <c r="C34" s="60">
        <f>N29*N30*N31*N32*N33*O22*O23*O24*O25*O26*O27*O28*O29*O30*O31*O32*O33*P22*P23*P24*P25*P26*P27</f>
        <v>1.1264702383382874</v>
      </c>
      <c r="E34" s="61"/>
      <c r="F34" s="62"/>
      <c r="G34" s="62"/>
      <c r="H34" s="62"/>
      <c r="I34" s="62"/>
      <c r="J34" s="62"/>
      <c r="K34" s="62"/>
    </row>
    <row r="35" spans="1:16" ht="30.75" customHeight="1" x14ac:dyDescent="0.25">
      <c r="A35" s="85" t="s">
        <v>50</v>
      </c>
      <c r="B35" s="85"/>
      <c r="C35" s="14">
        <f>C36+C37+C38</f>
        <v>13.276578229055055</v>
      </c>
    </row>
    <row r="36" spans="1:16" x14ac:dyDescent="0.25">
      <c r="A36" s="81" t="s">
        <v>33</v>
      </c>
      <c r="B36" s="81"/>
      <c r="C36" s="21">
        <f>C31*C34</f>
        <v>4.1409045961315449</v>
      </c>
    </row>
    <row r="37" spans="1:16" x14ac:dyDescent="0.25">
      <c r="A37" s="81" t="s">
        <v>35</v>
      </c>
      <c r="B37" s="81"/>
      <c r="C37" s="21">
        <f>C32*C34</f>
        <v>3.777054709148278</v>
      </c>
    </row>
    <row r="38" spans="1:16" x14ac:dyDescent="0.25">
      <c r="A38" s="82" t="s">
        <v>37</v>
      </c>
      <c r="B38" s="82"/>
      <c r="C38" s="21">
        <f>C33*C34</f>
        <v>5.3586189237752331</v>
      </c>
    </row>
    <row r="39" spans="1:16" ht="30.75" customHeight="1" x14ac:dyDescent="0.25">
      <c r="A39" s="83" t="s">
        <v>39</v>
      </c>
      <c r="B39" s="84"/>
      <c r="C39" s="28">
        <f>C27+C35</f>
        <v>242.78982218729107</v>
      </c>
    </row>
    <row r="40" spans="1:16" ht="30.75" hidden="1" customHeight="1" x14ac:dyDescent="0.25">
      <c r="A40" s="85" t="s">
        <v>40</v>
      </c>
      <c r="B40" s="85"/>
      <c r="C40" s="29">
        <v>232.84800000000001</v>
      </c>
    </row>
    <row r="41" spans="1:16" ht="30.75" hidden="1" customHeight="1" x14ac:dyDescent="0.25">
      <c r="A41" s="85" t="s">
        <v>41</v>
      </c>
      <c r="B41" s="85"/>
      <c r="C41" s="29">
        <f>C40*C24</f>
        <v>284.58955657244394</v>
      </c>
    </row>
    <row r="42" spans="1:16" ht="30.75" hidden="1" customHeight="1" x14ac:dyDescent="0.25">
      <c r="A42" s="78" t="s">
        <v>42</v>
      </c>
      <c r="B42" s="79"/>
      <c r="C42" s="30">
        <f>C39+C41</f>
        <v>527.379378759735</v>
      </c>
    </row>
    <row r="43" spans="1:16" x14ac:dyDescent="0.25">
      <c r="A43" s="4"/>
      <c r="B43" s="31"/>
      <c r="C43" s="32"/>
    </row>
    <row r="44" spans="1:16" x14ac:dyDescent="0.25">
      <c r="A44" s="33" t="s">
        <v>47</v>
      </c>
      <c r="B44" s="4"/>
      <c r="C44" s="33"/>
    </row>
    <row r="45" spans="1:16" x14ac:dyDescent="0.25">
      <c r="A45" s="33" t="s">
        <v>43</v>
      </c>
      <c r="B45" s="4"/>
      <c r="C45" s="34" t="s">
        <v>48</v>
      </c>
    </row>
    <row r="46" spans="1:16" x14ac:dyDescent="0.25">
      <c r="A46" s="4"/>
      <c r="B46" s="4"/>
      <c r="C46" s="4"/>
    </row>
    <row r="47" spans="1:16" ht="126" x14ac:dyDescent="0.25">
      <c r="A47" s="4"/>
      <c r="B47" s="4"/>
      <c r="C47" s="4"/>
      <c r="K47" s="63" t="s">
        <v>51</v>
      </c>
      <c r="L47" s="63" t="s">
        <v>52</v>
      </c>
      <c r="M47" s="63" t="s">
        <v>53</v>
      </c>
      <c r="N47" s="63" t="s">
        <v>54</v>
      </c>
      <c r="O47" s="63" t="s">
        <v>55</v>
      </c>
      <c r="P47" s="63" t="s">
        <v>56</v>
      </c>
    </row>
    <row r="48" spans="1:16" ht="60" x14ac:dyDescent="0.25">
      <c r="K48" s="66">
        <v>1</v>
      </c>
      <c r="L48" s="77" t="s">
        <v>58</v>
      </c>
      <c r="M48" s="68">
        <v>0.45500000000000002</v>
      </c>
      <c r="N48" s="64">
        <v>2</v>
      </c>
      <c r="O48" s="65">
        <f>M48*N48</f>
        <v>0.91</v>
      </c>
      <c r="P48" s="65">
        <f>O48*C34</f>
        <v>1.0250879168878415</v>
      </c>
    </row>
    <row r="49" spans="11:16" ht="45" x14ac:dyDescent="0.25">
      <c r="K49" s="66">
        <v>2</v>
      </c>
      <c r="L49" s="77" t="s">
        <v>59</v>
      </c>
      <c r="M49" s="68">
        <v>0.24940000000000001</v>
      </c>
      <c r="N49" s="64">
        <v>5</v>
      </c>
      <c r="O49" s="65">
        <f t="shared" ref="O49:O56" si="0">M49*N49</f>
        <v>1.2470000000000001</v>
      </c>
      <c r="P49" s="65">
        <f>O49*C34</f>
        <v>1.4047083872078445</v>
      </c>
    </row>
    <row r="50" spans="11:16" ht="60" x14ac:dyDescent="0.25">
      <c r="K50" s="66">
        <v>3</v>
      </c>
      <c r="L50" s="77" t="s">
        <v>60</v>
      </c>
      <c r="M50" s="68">
        <v>0.60199999999999998</v>
      </c>
      <c r="N50" s="64">
        <v>2</v>
      </c>
      <c r="O50" s="65">
        <f t="shared" si="0"/>
        <v>1.204</v>
      </c>
      <c r="P50" s="65">
        <f>O50*C34</f>
        <v>1.356270166959298</v>
      </c>
    </row>
    <row r="51" spans="11:16" ht="45" x14ac:dyDescent="0.25">
      <c r="K51" s="66">
        <v>4</v>
      </c>
      <c r="L51" s="77" t="s">
        <v>61</v>
      </c>
      <c r="M51" s="68">
        <v>7.8939999999999996E-2</v>
      </c>
      <c r="N51" s="64">
        <v>4</v>
      </c>
      <c r="O51" s="65">
        <f t="shared" si="0"/>
        <v>0.31575999999999999</v>
      </c>
      <c r="P51" s="65">
        <f>O51*C34</f>
        <v>0.3556942424576976</v>
      </c>
    </row>
    <row r="52" spans="11:16" ht="30" x14ac:dyDescent="0.25">
      <c r="K52" s="66">
        <v>5</v>
      </c>
      <c r="L52" s="77" t="s">
        <v>62</v>
      </c>
      <c r="M52" s="68">
        <v>0.50734999999999997</v>
      </c>
      <c r="N52" s="64">
        <v>5</v>
      </c>
      <c r="O52" s="65">
        <f t="shared" si="0"/>
        <v>2.5367499999999996</v>
      </c>
      <c r="P52" s="65">
        <f>O52*C34</f>
        <v>2.8575733771046501</v>
      </c>
    </row>
    <row r="53" spans="11:16" ht="30" x14ac:dyDescent="0.25">
      <c r="K53" s="66">
        <v>6</v>
      </c>
      <c r="L53" s="77" t="s">
        <v>63</v>
      </c>
      <c r="M53" s="76">
        <v>0.69723999999999997</v>
      </c>
      <c r="N53" s="64">
        <v>1</v>
      </c>
      <c r="O53" s="65">
        <f t="shared" si="0"/>
        <v>0.69723999999999997</v>
      </c>
      <c r="P53" s="65">
        <f>O53*C34</f>
        <v>0.78542010897898751</v>
      </c>
    </row>
    <row r="54" spans="11:16" ht="30" x14ac:dyDescent="0.25">
      <c r="K54" s="66">
        <v>7</v>
      </c>
      <c r="L54" s="77" t="s">
        <v>64</v>
      </c>
      <c r="M54" s="68">
        <v>2.3810000000000001E-2</v>
      </c>
      <c r="N54" s="64">
        <v>5</v>
      </c>
      <c r="O54" s="65">
        <f t="shared" si="0"/>
        <v>0.11905</v>
      </c>
      <c r="P54" s="65">
        <f>O54*C34</f>
        <v>0.13410628187417312</v>
      </c>
    </row>
    <row r="55" spans="11:16" ht="45" x14ac:dyDescent="0.25">
      <c r="K55" s="66">
        <v>8</v>
      </c>
      <c r="L55" s="77" t="s">
        <v>65</v>
      </c>
      <c r="M55" s="68">
        <v>0.12731999999999999</v>
      </c>
      <c r="N55" s="64">
        <v>5</v>
      </c>
      <c r="O55" s="65">
        <f t="shared" si="0"/>
        <v>0.63659999999999994</v>
      </c>
      <c r="P55" s="65">
        <f>O55*C34</f>
        <v>0.71711095372615374</v>
      </c>
    </row>
    <row r="56" spans="11:16" ht="30" x14ac:dyDescent="0.25">
      <c r="K56" s="66">
        <v>9</v>
      </c>
      <c r="L56" s="77" t="s">
        <v>66</v>
      </c>
      <c r="M56" s="68">
        <v>0.62</v>
      </c>
      <c r="N56" s="64">
        <v>5</v>
      </c>
      <c r="O56" s="65">
        <f t="shared" si="0"/>
        <v>3.1</v>
      </c>
      <c r="P56" s="65">
        <f>O56*C34</f>
        <v>3.4920577388486911</v>
      </c>
    </row>
    <row r="57" spans="11:16" ht="30" x14ac:dyDescent="0.25">
      <c r="K57" s="66">
        <v>10</v>
      </c>
      <c r="L57" s="77" t="s">
        <v>67</v>
      </c>
      <c r="M57" s="67">
        <v>0.20399999999999999</v>
      </c>
      <c r="N57" s="68">
        <v>5</v>
      </c>
      <c r="O57" s="65">
        <f t="shared" ref="O57" si="1">M57*N57</f>
        <v>1.02</v>
      </c>
      <c r="P57" s="65">
        <f>O57*C34</f>
        <v>1.1489996431050531</v>
      </c>
    </row>
    <row r="58" spans="11:16" ht="15.75" x14ac:dyDescent="0.25">
      <c r="K58" s="86" t="s">
        <v>57</v>
      </c>
      <c r="L58" s="87"/>
      <c r="M58" s="80"/>
      <c r="N58" s="88"/>
      <c r="O58" s="69">
        <f>SUM(O48:O57)</f>
        <v>11.786399999999999</v>
      </c>
      <c r="P58" s="69">
        <f>SUM(P48:P57)</f>
        <v>13.277028817150391</v>
      </c>
    </row>
    <row r="59" spans="11:16" ht="15.75" x14ac:dyDescent="0.25">
      <c r="K59" s="80"/>
      <c r="L59" s="80"/>
      <c r="M59" s="80"/>
      <c r="N59" s="80"/>
      <c r="O59" s="75"/>
      <c r="P59" s="75"/>
    </row>
    <row r="60" spans="11:16" ht="15.75" x14ac:dyDescent="0.25">
      <c r="K60" s="70"/>
      <c r="L60" s="71"/>
      <c r="M60" s="70"/>
      <c r="N60" s="70"/>
      <c r="O60" s="72"/>
      <c r="P60" s="72"/>
    </row>
    <row r="61" spans="11:16" x14ac:dyDescent="0.25">
      <c r="K61" s="73"/>
      <c r="L61" s="73"/>
      <c r="M61" s="73"/>
      <c r="N61" s="73"/>
      <c r="O61" s="74"/>
      <c r="P61" s="74"/>
    </row>
  </sheetData>
  <mergeCells count="45">
    <mergeCell ref="A15:B15"/>
    <mergeCell ref="A14:B14"/>
    <mergeCell ref="A1:C1"/>
    <mergeCell ref="A2:C2"/>
    <mergeCell ref="A4:C4"/>
    <mergeCell ref="A6:B6"/>
    <mergeCell ref="A7:B7"/>
    <mergeCell ref="A8:B8"/>
    <mergeCell ref="A9:B9"/>
    <mergeCell ref="A10:B10"/>
    <mergeCell ref="A11:B11"/>
    <mergeCell ref="A12:B12"/>
    <mergeCell ref="A13:B13"/>
    <mergeCell ref="A16:B16"/>
    <mergeCell ref="A17:B17"/>
    <mergeCell ref="E17:G17"/>
    <mergeCell ref="A18:B18"/>
    <mergeCell ref="M20:P20"/>
    <mergeCell ref="A19:B19"/>
    <mergeCell ref="A20:B20"/>
    <mergeCell ref="E20:K20"/>
    <mergeCell ref="A21:B21"/>
    <mergeCell ref="A22:B22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23:B23"/>
    <mergeCell ref="A42:B42"/>
    <mergeCell ref="K59:N59"/>
    <mergeCell ref="A36:B36"/>
    <mergeCell ref="A37:B37"/>
    <mergeCell ref="A38:B38"/>
    <mergeCell ref="A39:B39"/>
    <mergeCell ref="A40:B40"/>
    <mergeCell ref="A41:B41"/>
    <mergeCell ref="K58:N58"/>
  </mergeCells>
  <printOptions horizontalCentered="1"/>
  <pageMargins left="0.70866141732283472" right="0" top="0.74803149606299213" bottom="0.55118110236220474" header="0" footer="0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пр. Слободской, 10</vt:lpstr>
      <vt:lpstr>Лист1</vt:lpstr>
      <vt:lpstr>Лист2</vt:lpstr>
      <vt:lpstr>Лист3</vt:lpstr>
      <vt:lpstr>'пр. Слободской, 10'!Область_печати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2024-02-28T07:26:15Z</dcterms:modified>
</cp:coreProperties>
</file>